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ex Sheet" sheetId="1" r:id="rId4"/>
    <sheet state="visible" name="AND - OR - NOT" sheetId="2" r:id="rId5"/>
    <sheet state="visible" name="COUNT - COUNTA - COUNTBLANK" sheetId="3" r:id="rId6"/>
    <sheet state="visible" name="COUNTIF" sheetId="4" r:id="rId7"/>
    <sheet state="visible" name="MAX - MIN" sheetId="5" r:id="rId8"/>
    <sheet state="visible" name="LARGE - SMALL" sheetId="6" r:id="rId9"/>
    <sheet state="visible" name="UPPER - LOWER - PROPER" sheetId="7" r:id="rId10"/>
    <sheet state="visible" name="RIGHT" sheetId="8" r:id="rId11"/>
    <sheet state="visible" name="LEFT" sheetId="9" r:id="rId12"/>
    <sheet state="visible" name="MID" sheetId="10" r:id="rId13"/>
    <sheet state="visible" name="LEN" sheetId="11" r:id="rId14"/>
    <sheet state="visible" name="POWER" sheetId="12" r:id="rId15"/>
    <sheet state="visible" name="SUM - SUMIF" sheetId="13" r:id="rId16"/>
    <sheet state="visible" name="AVERAGE" sheetId="14" r:id="rId17"/>
    <sheet state="visible" name="EXACT" sheetId="15" r:id="rId18"/>
    <sheet state="visible" name="CONCATENATE" sheetId="16" r:id="rId19"/>
    <sheet state="visible" name="NETWORKDAYS" sheetId="17" r:id="rId20"/>
    <sheet state="visible" name="IS-FUNCTIONS" sheetId="18" r:id="rId21"/>
    <sheet state="visible" name="IF" sheetId="19" r:id="rId22"/>
    <sheet state="visible" name="HelpDesk Data" sheetId="20" r:id="rId23"/>
    <sheet state="visible" name="VLOOKUP - 1D" sheetId="21" r:id="rId24"/>
    <sheet state="visible" name="MATCH" sheetId="22" r:id="rId25"/>
    <sheet state="visible" name="VLOOKUP - 2D" sheetId="23" r:id="rId26"/>
    <sheet state="visible" name="INDEX" sheetId="24" r:id="rId27"/>
    <sheet state="visible" name="HelpDesk Data - 1" sheetId="25" r:id="rId28"/>
    <sheet state="visible" name="Reverse LOOKUP" sheetId="26" r:id="rId29"/>
    <sheet state="visible" name="HLOOKUP" sheetId="27" r:id="rId30"/>
    <sheet state="visible" name="SUBTOTAL" sheetId="28" r:id="rId31"/>
    <sheet state="visible" name="SUMPRODUCT" sheetId="29" r:id="rId32"/>
    <sheet state="visible" name="OFFSET" sheetId="30" r:id="rId33"/>
  </sheets>
  <definedNames>
    <definedName localSheetId="19" name="solver_cvg">0.0001</definedName>
    <definedName localSheetId="24" name="solver_cvg">0.0001</definedName>
    <definedName localSheetId="19" name="solver_drv">1</definedName>
    <definedName localSheetId="24" name="solver_drv">1</definedName>
    <definedName localSheetId="19" name="solver_est">1</definedName>
    <definedName localSheetId="24" name="solver_est">1</definedName>
    <definedName localSheetId="19" name="solver_itr">100</definedName>
    <definedName localSheetId="24" name="solver_itr">100</definedName>
    <definedName localSheetId="19" name="solver_lin">2</definedName>
    <definedName localSheetId="24" name="solver_lin">2</definedName>
    <definedName localSheetId="19" name="solver_neg">2</definedName>
    <definedName localSheetId="24" name="solver_neg">2</definedName>
    <definedName localSheetId="19" name="solver_num">0</definedName>
    <definedName localSheetId="24" name="solver_num">0</definedName>
    <definedName localSheetId="19" name="solver_nwt">1</definedName>
    <definedName localSheetId="24" name="solver_nwt">1</definedName>
    <definedName localSheetId="19" name="solver_pre">0.000001</definedName>
    <definedName localSheetId="24" name="solver_pre">0.000001</definedName>
    <definedName localSheetId="19" name="solver_scl">2</definedName>
    <definedName localSheetId="24" name="solver_scl">2</definedName>
    <definedName localSheetId="19" name="solver_sho">2</definedName>
    <definedName localSheetId="24" name="solver_sho">2</definedName>
    <definedName localSheetId="19" name="solver_tim">100</definedName>
    <definedName localSheetId="24" name="solver_tim">100</definedName>
    <definedName localSheetId="19" name="solver_tol">0.05</definedName>
    <definedName localSheetId="24" name="solver_tol">0.05</definedName>
    <definedName localSheetId="19" name="solver_typ">1</definedName>
    <definedName localSheetId="24" name="solver_typ">1</definedName>
    <definedName localSheetId="19" name="solver_val">0</definedName>
    <definedName localSheetId="24" name="solver_val">0</definedName>
    <definedName localSheetId="24" name="solver_opt">'HelpDesk Data - 1'!$A$1</definedName>
    <definedName localSheetId="19" name="solver_opt">'HelpDesk Data'!$A$1</definedName>
    <definedName hidden="1" localSheetId="3" name="_xlnm._FilterDatabase">COUNTIF!$A$1:$E$50</definedName>
    <definedName hidden="1" localSheetId="4" name="_xlnm._FilterDatabase">'MAX - MIN'!$A$1:$B$113</definedName>
    <definedName hidden="1" localSheetId="5" name="_xlnm._FilterDatabase">'LARGE - SMALL'!$A$1:$B$41</definedName>
    <definedName hidden="1" localSheetId="10" name="_xlnm._FilterDatabase">LEN!$A$1:$B$28</definedName>
    <definedName hidden="1" localSheetId="12" name="_xlnm._FilterDatabase">'SUM - SUMIF'!$A$1:$G$50</definedName>
    <definedName hidden="1" localSheetId="19" name="_xlnm._FilterDatabase">'HelpDesk Data'!$A$1:$M$636</definedName>
    <definedName hidden="1" localSheetId="20" name="_xlnm._FilterDatabase">'VLOOKUP - 1D'!$B$1:$C$1</definedName>
    <definedName hidden="1" localSheetId="27" name="_xlnm._FilterDatabase">SUBTOTAL!$A$2:$G$51</definedName>
  </definedNames>
  <calcPr/>
  <extLst>
    <ext uri="GoogleSheetsCustomDataVersion2">
      <go:sheetsCustomData xmlns:go="http://customooxmlschemas.google.com/" r:id="rId34" roundtripDataChecksum="wx0taUpXu46n4q9ZGPPbMbl881LI+RhxwclrZDoZUBI="/>
    </ext>
  </extLst>
</workbook>
</file>

<file path=xl/sharedStrings.xml><?xml version="1.0" encoding="utf-8"?>
<sst xmlns="http://schemas.openxmlformats.org/spreadsheetml/2006/main" count="12889" uniqueCount="3403">
  <si>
    <t>Sheet Index</t>
  </si>
  <si>
    <t>Sl. No.</t>
  </si>
  <si>
    <t>Sheet Name</t>
  </si>
  <si>
    <t>'AND - OR - NOT'!A1</t>
  </si>
  <si>
    <t>AND - OR - NOT</t>
  </si>
  <si>
    <t>'COUNT - COUNTA - COUNTBLANK'!A1</t>
  </si>
  <si>
    <t>COUNT - COUNTA - COUNTBLANK</t>
  </si>
  <si>
    <t>'COUNTIF'!A1</t>
  </si>
  <si>
    <t>COUNTIF</t>
  </si>
  <si>
    <t>'MAX - MIN'!A1</t>
  </si>
  <si>
    <t>MAX - MIN</t>
  </si>
  <si>
    <t>'LARGE - SMALL'!A1</t>
  </si>
  <si>
    <t>LARGE - SMALL</t>
  </si>
  <si>
    <t>'UPPER - LOWER - PROPER'!A1</t>
  </si>
  <si>
    <t>UPPER - LOWER - PROPER</t>
  </si>
  <si>
    <t>'RIGHT'!A1</t>
  </si>
  <si>
    <t>RIGHT</t>
  </si>
  <si>
    <t>'LEFT'!A1</t>
  </si>
  <si>
    <t>LEFT</t>
  </si>
  <si>
    <t>'MID'!A1</t>
  </si>
  <si>
    <t>MID</t>
  </si>
  <si>
    <t>'POWER'!A1</t>
  </si>
  <si>
    <t>POWER</t>
  </si>
  <si>
    <t>'SUM - SUMIF'!A1</t>
  </si>
  <si>
    <t>SUM - SUMIF</t>
  </si>
  <si>
    <t>'AVERAGE'!A1</t>
  </si>
  <si>
    <t>AVERAGE</t>
  </si>
  <si>
    <t>'EXACT'!A1</t>
  </si>
  <si>
    <t>EXACT</t>
  </si>
  <si>
    <t>'CONCATENATE'!A1</t>
  </si>
  <si>
    <t>CONCATENATE</t>
  </si>
  <si>
    <t>'LEN'!A1</t>
  </si>
  <si>
    <t>LEN</t>
  </si>
  <si>
    <t>'NETWORKDAYS'!A1</t>
  </si>
  <si>
    <t>NETWORKDAYS</t>
  </si>
  <si>
    <t>'IS-FUNCTIONS'!A1</t>
  </si>
  <si>
    <t>IS-FUNCTIONS</t>
  </si>
  <si>
    <t>'HelpDesk Data'!A1</t>
  </si>
  <si>
    <t>HelpDesk Data</t>
  </si>
  <si>
    <t>'VLOOKUP - 1D'!A1</t>
  </si>
  <si>
    <t>VLOOKUP - 1D</t>
  </si>
  <si>
    <t>'MATCH'!A1</t>
  </si>
  <si>
    <t>MATCH</t>
  </si>
  <si>
    <t>'VLOOKUP - 2D'!A1</t>
  </si>
  <si>
    <t>VLOOKUP - 2D</t>
  </si>
  <si>
    <t>'INDEX'!A1</t>
  </si>
  <si>
    <t>INDEX</t>
  </si>
  <si>
    <t>'HelpDesk Data - 1'!A1</t>
  </si>
  <si>
    <t>HelpDesk Data - 1</t>
  </si>
  <si>
    <t>'Reverse LOOKUP'!A1</t>
  </si>
  <si>
    <t>Reverse LOOKUP</t>
  </si>
  <si>
    <t>'IF'!A1</t>
  </si>
  <si>
    <t>IF</t>
  </si>
  <si>
    <t>'HLOOKUP'!A1</t>
  </si>
  <si>
    <t>HLOOKUP</t>
  </si>
  <si>
    <t>'SUBTOTAL'!A1</t>
  </si>
  <si>
    <t>SUBTOTAL</t>
  </si>
  <si>
    <t>'SUMPRODUCT'!A1</t>
  </si>
  <si>
    <t>SUMPRODUCT</t>
  </si>
  <si>
    <t>'OFFSET'!A1</t>
  </si>
  <si>
    <t>OFFSET</t>
  </si>
  <si>
    <t>AND</t>
  </si>
  <si>
    <t>Students</t>
  </si>
  <si>
    <t>E</t>
  </si>
  <si>
    <t>H</t>
  </si>
  <si>
    <t>M</t>
  </si>
  <si>
    <t>All conditions are true</t>
  </si>
  <si>
    <t>A</t>
  </si>
  <si>
    <t>Any of the conditions are false</t>
  </si>
  <si>
    <t>B</t>
  </si>
  <si>
    <t>C</t>
  </si>
  <si>
    <t>OR</t>
  </si>
  <si>
    <t>D</t>
  </si>
  <si>
    <t>Any of the conditions are true</t>
  </si>
  <si>
    <t>All the conditions are False</t>
  </si>
  <si>
    <t>NOT</t>
  </si>
  <si>
    <t>ALL TRUE</t>
  </si>
  <si>
    <t>ANY FALSE</t>
  </si>
  <si>
    <t>Condition is False</t>
  </si>
  <si>
    <t>ANY TRUE</t>
  </si>
  <si>
    <t>ALL FALSE</t>
  </si>
  <si>
    <t>Condition is True</t>
  </si>
  <si>
    <t>Items</t>
  </si>
  <si>
    <t>Amarjeet Singh</t>
  </si>
  <si>
    <t>COUNT</t>
  </si>
  <si>
    <t>Count numbers in a range</t>
  </si>
  <si>
    <t>Mohit Malik</t>
  </si>
  <si>
    <t>Gaurav Khanna</t>
  </si>
  <si>
    <t>COUNTA</t>
  </si>
  <si>
    <t>Count non blank cells in a range</t>
  </si>
  <si>
    <t>Praveen Sharma</t>
  </si>
  <si>
    <t>Anoop Kumar Singh</t>
  </si>
  <si>
    <t>COUNTBLANK</t>
  </si>
  <si>
    <t>Count blank cells in a range</t>
  </si>
  <si>
    <t>Mukesh Jaswal</t>
  </si>
  <si>
    <t>Date</t>
  </si>
  <si>
    <t>Customer</t>
  </si>
  <si>
    <t>Transaction</t>
  </si>
  <si>
    <t>Item</t>
  </si>
  <si>
    <t>Units</t>
  </si>
  <si>
    <t>Howard</t>
  </si>
  <si>
    <t>Purchase</t>
  </si>
  <si>
    <t>Cake</t>
  </si>
  <si>
    <r>
      <rPr>
        <rFont val="Verdana"/>
        <color theme="1"/>
        <sz val="8.0"/>
      </rPr>
      <t xml:space="preserve">Count of Customer </t>
    </r>
    <r>
      <rPr>
        <rFont val="Verdana"/>
        <b/>
        <color theme="1"/>
        <sz val="8.0"/>
      </rPr>
      <t>Jones</t>
    </r>
  </si>
  <si>
    <t>coke</t>
  </si>
  <si>
    <t>Kumar Amit Sharma</t>
  </si>
  <si>
    <t>Sale</t>
  </si>
  <si>
    <t>Binder</t>
  </si>
  <si>
    <t>Pen Set</t>
  </si>
  <si>
    <r>
      <rPr>
        <rFont val="Verdana"/>
        <color theme="1"/>
        <sz val="8.0"/>
      </rPr>
      <t xml:space="preserve">Count of Item </t>
    </r>
    <r>
      <rPr>
        <rFont val="Verdana"/>
        <b/>
        <color theme="1"/>
        <sz val="8.0"/>
      </rPr>
      <t>Pen Set</t>
    </r>
  </si>
  <si>
    <t>cake</t>
  </si>
  <si>
    <t>Gill</t>
  </si>
  <si>
    <t>Pen</t>
  </si>
  <si>
    <t>Coke</t>
  </si>
  <si>
    <t>Amit</t>
  </si>
  <si>
    <r>
      <rPr>
        <rFont val="Verdana"/>
        <color theme="1"/>
        <sz val="8.0"/>
      </rPr>
      <t xml:space="preserve">Count of Transaction </t>
    </r>
    <r>
      <rPr>
        <rFont val="Verdana"/>
        <b/>
        <color theme="1"/>
        <sz val="8.0"/>
      </rPr>
      <t>Purchase</t>
    </r>
  </si>
  <si>
    <t>Anderson</t>
  </si>
  <si>
    <r>
      <rPr>
        <rFont val="Verdana"/>
        <color theme="1"/>
        <sz val="8.0"/>
      </rPr>
      <t xml:space="preserve">Count of Item </t>
    </r>
    <r>
      <rPr>
        <rFont val="Verdana"/>
        <b/>
        <color theme="1"/>
        <sz val="8.0"/>
      </rPr>
      <t xml:space="preserve">Pen Set </t>
    </r>
    <r>
      <rPr>
        <rFont val="Verdana"/>
        <color theme="1"/>
        <sz val="8.0"/>
      </rPr>
      <t xml:space="preserve">&amp; </t>
    </r>
    <r>
      <rPr>
        <rFont val="Verdana"/>
        <b/>
        <color theme="1"/>
        <sz val="8.0"/>
      </rPr>
      <t>Binder</t>
    </r>
  </si>
  <si>
    <t>JONES</t>
  </si>
  <si>
    <t>Amit Sharma</t>
  </si>
  <si>
    <t>Parent</t>
  </si>
  <si>
    <t>Jones</t>
  </si>
  <si>
    <t>Desk</t>
  </si>
  <si>
    <t>Kivell</t>
  </si>
  <si>
    <t>Smith</t>
  </si>
  <si>
    <t>Amit Gupta</t>
  </si>
  <si>
    <t>Amit Sinha</t>
  </si>
  <si>
    <t>Agent Name</t>
  </si>
  <si>
    <t>Calls</t>
  </si>
  <si>
    <t>Sachin Kumar Sharma</t>
  </si>
  <si>
    <t>Max Calls</t>
  </si>
  <si>
    <t>Min Calls</t>
  </si>
  <si>
    <t>Deepak Sharma</t>
  </si>
  <si>
    <t>Kratika Bhatnagar</t>
  </si>
  <si>
    <t>Asif Khan</t>
  </si>
  <si>
    <t>Ravi Ranjan</t>
  </si>
  <si>
    <t>Vivek Pant</t>
  </si>
  <si>
    <t>Pallavi Srivastava</t>
  </si>
  <si>
    <t>Shivam Kumar Gupta</t>
  </si>
  <si>
    <t>Akhil Gupta</t>
  </si>
  <si>
    <t>Yatish Kumar</t>
  </si>
  <si>
    <t>Niranjan Singh Jagde</t>
  </si>
  <si>
    <t>Amit Rana</t>
  </si>
  <si>
    <t>Suraj Sharma</t>
  </si>
  <si>
    <t>Iftekhar Naiyar</t>
  </si>
  <si>
    <t>Rahul Aggarwal</t>
  </si>
  <si>
    <t>Deepa Singh</t>
  </si>
  <si>
    <t>Pradeep Sharma</t>
  </si>
  <si>
    <t>Rajpal Singh Vagar</t>
  </si>
  <si>
    <t>Sonam Singh.</t>
  </si>
  <si>
    <t>KM Roli Yadav</t>
  </si>
  <si>
    <t>Gaurav Bana</t>
  </si>
  <si>
    <t>Amandeep Singh</t>
  </si>
  <si>
    <t>Sunanda Khosa1</t>
  </si>
  <si>
    <t>Rohit Sharma</t>
  </si>
  <si>
    <t>Richa Krishnatri</t>
  </si>
  <si>
    <t>Ullas Pant</t>
  </si>
  <si>
    <t>Arvind Panday</t>
  </si>
  <si>
    <t>Tasleem Yawar</t>
  </si>
  <si>
    <t>Kumar Gaurav</t>
  </si>
  <si>
    <t>Shiva Dixit</t>
  </si>
  <si>
    <t>Sanjeet Upadhyay</t>
  </si>
  <si>
    <t>Vinay Lakhmani</t>
  </si>
  <si>
    <t>Nitasha Punni</t>
  </si>
  <si>
    <t>Isha Gupta</t>
  </si>
  <si>
    <t>Chhavi Tiwari</t>
  </si>
  <si>
    <t>Nitin Kansal</t>
  </si>
  <si>
    <t>Rachna Sharma</t>
  </si>
  <si>
    <t>Vineeta Keshari</t>
  </si>
  <si>
    <t>Mukesh Kumar Singh</t>
  </si>
  <si>
    <t>HemKrishan Bora</t>
  </si>
  <si>
    <t>Amit Kumar Verma</t>
  </si>
  <si>
    <t>Sindhu Raj 3078</t>
  </si>
  <si>
    <t>Karan Tickoo</t>
  </si>
  <si>
    <t>Pawan Kr Saini</t>
  </si>
  <si>
    <t>vishal sharma</t>
  </si>
  <si>
    <t>Udit Kr Kochhar</t>
  </si>
  <si>
    <t>Jyoti Srivastva</t>
  </si>
  <si>
    <t>Rajat Kushwah</t>
  </si>
  <si>
    <t>Sanjeev kumar</t>
  </si>
  <si>
    <t>Udauan Chatterjee</t>
  </si>
  <si>
    <t>Kakul Gupta</t>
  </si>
  <si>
    <t>Pankaj Belwal</t>
  </si>
  <si>
    <t>Sunil Dutt</t>
  </si>
  <si>
    <t>Snehil Agnihotri</t>
  </si>
  <si>
    <t>Mahima Raina</t>
  </si>
  <si>
    <t>Ranjana Tripathi</t>
  </si>
  <si>
    <t>Pradeep Thapa</t>
  </si>
  <si>
    <t>Deepak Kushwah</t>
  </si>
  <si>
    <t>Akshay</t>
  </si>
  <si>
    <t>Pankaj</t>
  </si>
  <si>
    <t>Dipanshu</t>
  </si>
  <si>
    <t>Imran</t>
  </si>
  <si>
    <t>Ashish Vaish</t>
  </si>
  <si>
    <t>Ravi Kumar</t>
  </si>
  <si>
    <t>Pragya Pathak</t>
  </si>
  <si>
    <t>Lalit Singh</t>
  </si>
  <si>
    <t>Sanjeev Saran</t>
  </si>
  <si>
    <t>Jalal Khan</t>
  </si>
  <si>
    <t>Shakti Sharma</t>
  </si>
  <si>
    <t>Abhishek</t>
  </si>
  <si>
    <t>Lekha Chaturvedi</t>
  </si>
  <si>
    <t>Priyanka Jain</t>
  </si>
  <si>
    <t>Sudipto Chatterjee</t>
  </si>
  <si>
    <t>R. Balakrishnan</t>
  </si>
  <si>
    <t>Durgesh Mishra</t>
  </si>
  <si>
    <t>Ankit Jain</t>
  </si>
  <si>
    <t>Kashif Ahmed</t>
  </si>
  <si>
    <t>Anurag Gaur</t>
  </si>
  <si>
    <t>Abhay Pal</t>
  </si>
  <si>
    <t>Shailesh Barik</t>
  </si>
  <si>
    <t>Parteek Kumar</t>
  </si>
  <si>
    <t>Mona Shinde</t>
  </si>
  <si>
    <t>Vipin Kumar</t>
  </si>
  <si>
    <t>Sayed Yawer Abbas</t>
  </si>
  <si>
    <t>Ravi Jayant</t>
  </si>
  <si>
    <t>Swati Saxena</t>
  </si>
  <si>
    <t>Amit Singh1</t>
  </si>
  <si>
    <t>Bishnu Padasinha</t>
  </si>
  <si>
    <t>Vikas Verma</t>
  </si>
  <si>
    <t>Prince malik</t>
  </si>
  <si>
    <t>Sonia Teotia</t>
  </si>
  <si>
    <t>Shiraz</t>
  </si>
  <si>
    <t>Farha</t>
  </si>
  <si>
    <t>Raubika Pal</t>
  </si>
  <si>
    <t>Princee Bhutani</t>
  </si>
  <si>
    <t>Prakash</t>
  </si>
  <si>
    <t>Javed Akhtar</t>
  </si>
  <si>
    <t>Varun</t>
  </si>
  <si>
    <t>Shah Alam</t>
  </si>
  <si>
    <t>Parvez Alam</t>
  </si>
  <si>
    <t>Deepti</t>
  </si>
  <si>
    <t>vinod Kukreja</t>
  </si>
  <si>
    <t>Summit kar</t>
  </si>
  <si>
    <t>Sukhdev</t>
  </si>
  <si>
    <t>Unit Cost</t>
  </si>
  <si>
    <t>Alice Mutton</t>
  </si>
  <si>
    <t>Top 5 Price</t>
  </si>
  <si>
    <t>Least 5 Price</t>
  </si>
  <si>
    <t>Aniseed Syrup</t>
  </si>
  <si>
    <t>Boston Crab Meat</t>
  </si>
  <si>
    <t>Carnarvon Tigers</t>
  </si>
  <si>
    <t>Chai</t>
  </si>
  <si>
    <t>Chang</t>
  </si>
  <si>
    <t>Chartreuse verte</t>
  </si>
  <si>
    <t>Chef Anton's Cajun Seasoning</t>
  </si>
  <si>
    <t>Chef Anton's Gumbo Mix</t>
  </si>
  <si>
    <t>Côte de Blaye</t>
  </si>
  <si>
    <t>Geitost</t>
  </si>
  <si>
    <t>Genen Shouyu</t>
  </si>
  <si>
    <t>Gorgonzola Telino</t>
  </si>
  <si>
    <t>Grandma's Boysenberry Spread</t>
  </si>
  <si>
    <t>Gravad lax</t>
  </si>
  <si>
    <t>Guaraná Fantástica</t>
  </si>
  <si>
    <t>Gumbär Gummibärchen</t>
  </si>
  <si>
    <t>Gustaf's Knäckebröd</t>
  </si>
  <si>
    <t>Ikura</t>
  </si>
  <si>
    <t>Inlagd Sill</t>
  </si>
  <si>
    <t>Konbu</t>
  </si>
  <si>
    <t>Mascarpone Fabioli</t>
  </si>
  <si>
    <t>Mishi Kobe Niku</t>
  </si>
  <si>
    <t>Nord-Ost Matjeshering</t>
  </si>
  <si>
    <t>Northwoods Cranberry Sauce</t>
  </si>
  <si>
    <t>NuNuCa Nuß-Nougat-Creme</t>
  </si>
  <si>
    <t>Pavlova</t>
  </si>
  <si>
    <t>Queso Cabrales</t>
  </si>
  <si>
    <t>Queso Manchego La Pastora</t>
  </si>
  <si>
    <t>Rössle Sauerkraut</t>
  </si>
  <si>
    <t>Sasquatch Ale</t>
  </si>
  <si>
    <t>Schoggi Schokolade</t>
  </si>
  <si>
    <t>Sir Rodney's Marmalade</t>
  </si>
  <si>
    <t>Sir Rodney's Scones</t>
  </si>
  <si>
    <t>Steeleye Stout</t>
  </si>
  <si>
    <t>Teatime Chocolate Biscuits</t>
  </si>
  <si>
    <t>Thüringer Rostbratwurst</t>
  </si>
  <si>
    <t>Tofu</t>
  </si>
  <si>
    <t>Tunnbröd</t>
  </si>
  <si>
    <t>Uncle Bob's Organic Dried Pears</t>
  </si>
  <si>
    <t>Names</t>
  </si>
  <si>
    <t>UPPER CASE</t>
  </si>
  <si>
    <t>lower case</t>
  </si>
  <si>
    <t>Proper Case</t>
  </si>
  <si>
    <t>amarJEET SINGH</t>
  </si>
  <si>
    <t>SACHIN KUMAR GUPTA</t>
  </si>
  <si>
    <t>deepal kumar</t>
  </si>
  <si>
    <t>i am here</t>
  </si>
  <si>
    <t>Gaurav KHANNA</t>
  </si>
  <si>
    <t>ASIF KHAN</t>
  </si>
  <si>
    <t>Ajaj Kumar Rana</t>
  </si>
  <si>
    <t>Aakash Bhutani</t>
  </si>
  <si>
    <t>PRAVEEN sharma</t>
  </si>
  <si>
    <t>ravi ranjan</t>
  </si>
  <si>
    <t>AKHil gUPta</t>
  </si>
  <si>
    <t>Product</t>
  </si>
  <si>
    <t>Product Code</t>
  </si>
  <si>
    <t>Product ID</t>
  </si>
  <si>
    <t>A1BGH-468</t>
  </si>
  <si>
    <t>WW4EG-596</t>
  </si>
  <si>
    <t>DDEE-715</t>
  </si>
  <si>
    <t>ABC-DEF</t>
  </si>
  <si>
    <t>DF1F4FG-683</t>
  </si>
  <si>
    <t>ABCDE-RT</t>
  </si>
  <si>
    <t>ERERDE4-673</t>
  </si>
  <si>
    <t>AB-YU6YUV</t>
  </si>
  <si>
    <t>2GG2TW-591</t>
  </si>
  <si>
    <t>ABC-DEFGGHGGG-HIJ</t>
  </si>
  <si>
    <t>EHDHD4GG-283</t>
  </si>
  <si>
    <t>IFJFUF1-283</t>
  </si>
  <si>
    <t>DDDG1-630</t>
  </si>
  <si>
    <t>DE14-569</t>
  </si>
  <si>
    <t>84E-702</t>
  </si>
  <si>
    <t>1VF-737</t>
  </si>
  <si>
    <t>W12-652</t>
  </si>
  <si>
    <t>OI71-291</t>
  </si>
  <si>
    <t>WEWDSR4-855</t>
  </si>
  <si>
    <t>FUFNFH2-711</t>
  </si>
  <si>
    <t>22QA3QH-548</t>
  </si>
  <si>
    <t>ERDTD7-860</t>
  </si>
  <si>
    <t>NFHF45-479</t>
  </si>
  <si>
    <t>LDJDUD44-807</t>
  </si>
  <si>
    <t>D4D84X-639</t>
  </si>
  <si>
    <t>DSCSFS-800</t>
  </si>
  <si>
    <t>ETE5E7E-285</t>
  </si>
  <si>
    <t>UVJGFGUY4-477</t>
  </si>
  <si>
    <t>TFTFFYF-591</t>
  </si>
  <si>
    <t>PDFJFFTF-573</t>
  </si>
  <si>
    <t>WDSWCFDSRS-826</t>
  </si>
  <si>
    <t>ERTVDDT-581</t>
  </si>
  <si>
    <t>DTD54G4G-457</t>
  </si>
  <si>
    <t>STGSGS6G-441</t>
  </si>
  <si>
    <t>41576SS-345</t>
  </si>
  <si>
    <t>14HH14HU-337</t>
  </si>
  <si>
    <t>RDVDRD-652</t>
  </si>
  <si>
    <t>WWXWE-329</t>
  </si>
  <si>
    <t>DDUDUJDD-828</t>
  </si>
  <si>
    <t>FDCDSRS-567</t>
  </si>
  <si>
    <t>AQASAEA-314</t>
  </si>
  <si>
    <t>URTRVFRT-782</t>
  </si>
  <si>
    <t>DRDF-872</t>
  </si>
  <si>
    <t>DVDF-754</t>
  </si>
  <si>
    <t>Jack's New England Clam Chowder</t>
  </si>
  <si>
    <t>PV-659</t>
  </si>
  <si>
    <t>Singaporean Hokkien Fried Mee</t>
  </si>
  <si>
    <t>DSCSDE-721</t>
  </si>
  <si>
    <t>Ipoh Coffee</t>
  </si>
  <si>
    <t>UCYCR-656</t>
  </si>
  <si>
    <t>Gula Malacca</t>
  </si>
  <si>
    <t>EFSRTS-579</t>
  </si>
  <si>
    <t>Røgede sild</t>
  </si>
  <si>
    <t>CSDSEG-431</t>
  </si>
  <si>
    <t>Spegesild</t>
  </si>
  <si>
    <t>BVVFV-343</t>
  </si>
  <si>
    <t>Zaanse koeken</t>
  </si>
  <si>
    <t>LBSSF-726</t>
  </si>
  <si>
    <t>Chocolade</t>
  </si>
  <si>
    <t>14A5A5-257</t>
  </si>
  <si>
    <t>Maxilaku</t>
  </si>
  <si>
    <t>A12A5A-550</t>
  </si>
  <si>
    <t>Valkoinen suklaa</t>
  </si>
  <si>
    <t>W1W4W5-544</t>
  </si>
  <si>
    <t>Manjimup Dried Apples</t>
  </si>
  <si>
    <t>SEFSR1-706</t>
  </si>
  <si>
    <t>Filo Mix</t>
  </si>
  <si>
    <t>NJSYSTY-445</t>
  </si>
  <si>
    <t>Perth Pasties</t>
  </si>
  <si>
    <t>VSFDSR-744</t>
  </si>
  <si>
    <t>Tourtière</t>
  </si>
  <si>
    <t>RTFVER-432</t>
  </si>
  <si>
    <t>Pâté chinois</t>
  </si>
  <si>
    <t>VCXXDX-677</t>
  </si>
  <si>
    <t>Gnocchi di nonna Alice</t>
  </si>
  <si>
    <t>DEEADA-367</t>
  </si>
  <si>
    <t>Ravioli Angelo</t>
  </si>
  <si>
    <t>L4C4C5-318</t>
  </si>
  <si>
    <t>Escargots de Bourgogne</t>
  </si>
  <si>
    <t>1D4D4D-348</t>
  </si>
  <si>
    <t>Raclette Courdavault</t>
  </si>
  <si>
    <t>W1W1W54W-819</t>
  </si>
  <si>
    <t>Camembert Pierrot</t>
  </si>
  <si>
    <t>S1S4-498</t>
  </si>
  <si>
    <t>Sirop d'érable</t>
  </si>
  <si>
    <t>5E1E4-681</t>
  </si>
  <si>
    <t>Tarte au sucre</t>
  </si>
  <si>
    <t>92WW-859</t>
  </si>
  <si>
    <t>Vegie-spread</t>
  </si>
  <si>
    <t>T5TWTW-815</t>
  </si>
  <si>
    <t>Wimmers gute Semmelknödel</t>
  </si>
  <si>
    <t>UETEGE-407</t>
  </si>
  <si>
    <t>Louisiana Fiery Hot Pepper Sauce</t>
  </si>
  <si>
    <t>I6I6II7-763</t>
  </si>
  <si>
    <t>Louisiana Hot Spiced Okra</t>
  </si>
  <si>
    <t>GTRY-816</t>
  </si>
  <si>
    <t>Laughing Lumberjack Lager</t>
  </si>
  <si>
    <t>D2E2RD-816</t>
  </si>
  <si>
    <t>Scottish Longbreads</t>
  </si>
  <si>
    <t>8D8D8D8-590</t>
  </si>
  <si>
    <t>Gudbrandsdalsost</t>
  </si>
  <si>
    <t>TRGRTK33-261</t>
  </si>
  <si>
    <t>Outback Lager</t>
  </si>
  <si>
    <t>Y3YTY3Y-366</t>
  </si>
  <si>
    <t>Fløtemysost</t>
  </si>
  <si>
    <t>0R0ROR-498</t>
  </si>
  <si>
    <t>Mozzarella di Giovanni</t>
  </si>
  <si>
    <t>HETETE5-728</t>
  </si>
  <si>
    <t>Röd Kaviar</t>
  </si>
  <si>
    <t>6E7E7EE-603</t>
  </si>
  <si>
    <t>Longlife Tofu</t>
  </si>
  <si>
    <t>8D8DUD-300</t>
  </si>
  <si>
    <t>Rhönbräu Klosterbier</t>
  </si>
  <si>
    <t>NJAHAY-491</t>
  </si>
  <si>
    <t>Lakkalikööri</t>
  </si>
  <si>
    <t>SZAEACAR-736</t>
  </si>
  <si>
    <t>Original Frankfurter grüne Soße</t>
  </si>
  <si>
    <t>BETTEG-644</t>
  </si>
  <si>
    <t>466#A1BGH</t>
  </si>
  <si>
    <t>596#WW4EG</t>
  </si>
  <si>
    <t>715#DDEE</t>
  </si>
  <si>
    <t>683#DF1F4FG</t>
  </si>
  <si>
    <t>7153#DDEE</t>
  </si>
  <si>
    <t>673#ERERDE4</t>
  </si>
  <si>
    <t>683334#DF1F4FG</t>
  </si>
  <si>
    <t>591#2GG2TW</t>
  </si>
  <si>
    <t>283#EHDHD4GG</t>
  </si>
  <si>
    <t>283#IFJFUF1</t>
  </si>
  <si>
    <t>630#DDDG1</t>
  </si>
  <si>
    <t>569#DE14</t>
  </si>
  <si>
    <t>702#84E</t>
  </si>
  <si>
    <t>Rajeev Gupta</t>
  </si>
  <si>
    <t>737#1VF</t>
  </si>
  <si>
    <t>652#W12</t>
  </si>
  <si>
    <t>291#OI71</t>
  </si>
  <si>
    <t>855#WEWDSR4</t>
  </si>
  <si>
    <t>711#FUFNFH2</t>
  </si>
  <si>
    <t>548#22QA3QH</t>
  </si>
  <si>
    <t>860#ERDTD7</t>
  </si>
  <si>
    <t>479#NFHF45</t>
  </si>
  <si>
    <t>807#LDJDUD44</t>
  </si>
  <si>
    <t>639#D4D84X</t>
  </si>
  <si>
    <t>800#DSCSFS</t>
  </si>
  <si>
    <t>285#ETE5E7E</t>
  </si>
  <si>
    <t>477#UVJGFGUY4</t>
  </si>
  <si>
    <t>591#TFTFFYF</t>
  </si>
  <si>
    <t>573#PDFJFFTF</t>
  </si>
  <si>
    <t>826#WDSWCFDSRS</t>
  </si>
  <si>
    <t>581#ERTVDDT</t>
  </si>
  <si>
    <t>457#DTD54G4G</t>
  </si>
  <si>
    <t>441#STGSGS6G</t>
  </si>
  <si>
    <t>345#41576SS</t>
  </si>
  <si>
    <t>337#14HH14HU</t>
  </si>
  <si>
    <t>652#RDVDRD</t>
  </si>
  <si>
    <t>329#WWXWE</t>
  </si>
  <si>
    <t>828#DDUDUJDD</t>
  </si>
  <si>
    <t>567#FDCDSRS</t>
  </si>
  <si>
    <t>314#AQASAEA</t>
  </si>
  <si>
    <t>782#URTRVFRT</t>
  </si>
  <si>
    <t>872#DRDF</t>
  </si>
  <si>
    <t>754#DVDF</t>
  </si>
  <si>
    <t>659#PV</t>
  </si>
  <si>
    <t>721#DSCSDE</t>
  </si>
  <si>
    <t>656#UCYCR</t>
  </si>
  <si>
    <t>579#EFSRTS</t>
  </si>
  <si>
    <t>431#CSDSEG</t>
  </si>
  <si>
    <t>343#BVVFV</t>
  </si>
  <si>
    <t>726#LBSSF</t>
  </si>
  <si>
    <t>257#14A5A5</t>
  </si>
  <si>
    <t>550#A12A5A</t>
  </si>
  <si>
    <t>544#W1W4W5</t>
  </si>
  <si>
    <t>706#SEFSR1</t>
  </si>
  <si>
    <t>445#NJSYSTY</t>
  </si>
  <si>
    <t>744#VSFDSR</t>
  </si>
  <si>
    <t>432#RTFVER</t>
  </si>
  <si>
    <t>677#VCXXDX</t>
  </si>
  <si>
    <t>367#DEEADA</t>
  </si>
  <si>
    <t>318#L4C4C5</t>
  </si>
  <si>
    <t>348#1D4D4D</t>
  </si>
  <si>
    <t>819#W1W1W54W</t>
  </si>
  <si>
    <t>498#S1S4</t>
  </si>
  <si>
    <t>681#5E1E4</t>
  </si>
  <si>
    <t>859#92WW</t>
  </si>
  <si>
    <t>815#T5TWTW</t>
  </si>
  <si>
    <t>407#UETEGE</t>
  </si>
  <si>
    <t>763#I6I6II7</t>
  </si>
  <si>
    <t>816#GTRY</t>
  </si>
  <si>
    <t>816#D2E2RD</t>
  </si>
  <si>
    <t>590#8D8D8D8</t>
  </si>
  <si>
    <t>261#TRGRTK33</t>
  </si>
  <si>
    <t>366#Y3YTY3Y</t>
  </si>
  <si>
    <t>498#0R0ROR</t>
  </si>
  <si>
    <t>728#HETETE5</t>
  </si>
  <si>
    <t>603#6E7E7EE</t>
  </si>
  <si>
    <t>300#8D8DUD</t>
  </si>
  <si>
    <t>491#NJAHAY</t>
  </si>
  <si>
    <t>736#SZAEACAR</t>
  </si>
  <si>
    <t>644#BETTEG</t>
  </si>
  <si>
    <t>DDF-463-A1B</t>
  </si>
  <si>
    <t>Amit Kumar</t>
  </si>
  <si>
    <t>RTF-596-WW4</t>
  </si>
  <si>
    <t>Sachin Sharma</t>
  </si>
  <si>
    <t>UTY-715-DDE</t>
  </si>
  <si>
    <t>Amit Kumar Sharma</t>
  </si>
  <si>
    <t>HFB-683-DF1</t>
  </si>
  <si>
    <t>HFG-673-ERE</t>
  </si>
  <si>
    <t>EWS-591-2GG</t>
  </si>
  <si>
    <t>KB1-283-EHD</t>
  </si>
  <si>
    <t>Y5Y-283-IFJ</t>
  </si>
  <si>
    <t>58G-630-DDD</t>
  </si>
  <si>
    <t>GF4-569-DE1</t>
  </si>
  <si>
    <t>G4T-702-84E</t>
  </si>
  <si>
    <t>UFG-737-1VF</t>
  </si>
  <si>
    <t>NDJ-652-W12</t>
  </si>
  <si>
    <t>PSL-291-OI7</t>
  </si>
  <si>
    <t>WDW-855-WEW</t>
  </si>
  <si>
    <t>CSD-711-FUF</t>
  </si>
  <si>
    <t>E34-548-22Q</t>
  </si>
  <si>
    <t>GR6-860-ERD</t>
  </si>
  <si>
    <t>NN5-479-NFH</t>
  </si>
  <si>
    <t>FD5-807-LDJ</t>
  </si>
  <si>
    <t>UY6-639-D4D</t>
  </si>
  <si>
    <t>06Y-800-DSC</t>
  </si>
  <si>
    <t>HFT-285-ETE</t>
  </si>
  <si>
    <t>VVD-477-UVJ</t>
  </si>
  <si>
    <t>FDR-591-TFT</t>
  </si>
  <si>
    <t>43E-573-PDF</t>
  </si>
  <si>
    <t>75F-826-WDS</t>
  </si>
  <si>
    <t>8Y6-581-ERT</t>
  </si>
  <si>
    <t>J6T-457-DTD</t>
  </si>
  <si>
    <t>DW4-441-STG</t>
  </si>
  <si>
    <t>5GH-345-415</t>
  </si>
  <si>
    <t>NH7-337-14H</t>
  </si>
  <si>
    <t>GGH-652-RDV</t>
  </si>
  <si>
    <t>75H-329-WWX</t>
  </si>
  <si>
    <t>FDV-828-DDU</t>
  </si>
  <si>
    <t>GFT-567-FDC</t>
  </si>
  <si>
    <t>I4H-314-AQA</t>
  </si>
  <si>
    <t>UI8-782-URT</t>
  </si>
  <si>
    <t>9Y1-872-DRD</t>
  </si>
  <si>
    <t>VD8-754-DVD</t>
  </si>
  <si>
    <t>23S-659-DFE</t>
  </si>
  <si>
    <t>VS5-721-DSC</t>
  </si>
  <si>
    <t>HG5-656-UCY</t>
  </si>
  <si>
    <t>BV8-579-EFS</t>
  </si>
  <si>
    <t>23A-431-CSD</t>
  </si>
  <si>
    <t>VDL-343-BVV</t>
  </si>
  <si>
    <t>VVX-726-LBS</t>
  </si>
  <si>
    <t>AQW-257-14A</t>
  </si>
  <si>
    <t>FA5-550-A12</t>
  </si>
  <si>
    <t>NM8-544-W1W</t>
  </si>
  <si>
    <t>KA1-706-SEF</t>
  </si>
  <si>
    <t>DSC-445-NJS</t>
  </si>
  <si>
    <t>CXD-744-VSF</t>
  </si>
  <si>
    <t>GSR-432-RTF</t>
  </si>
  <si>
    <t>EBX-677-VCX</t>
  </si>
  <si>
    <t>NN5-367-DEE</t>
  </si>
  <si>
    <t>GG2-318-L4C</t>
  </si>
  <si>
    <t>KK8-348-1D4</t>
  </si>
  <si>
    <t>SA2-819-W1W</t>
  </si>
  <si>
    <t>CX4-498-S1S</t>
  </si>
  <si>
    <t>NB4-681-IJK</t>
  </si>
  <si>
    <t>XA3-859-92W</t>
  </si>
  <si>
    <t>CZ6-815-T5T</t>
  </si>
  <si>
    <t>TY4-407-UET</t>
  </si>
  <si>
    <t>CSE-763-I6I</t>
  </si>
  <si>
    <t>89G-816-GTR</t>
  </si>
  <si>
    <t>VAF-816-D2E</t>
  </si>
  <si>
    <t>AW2-590-8D8</t>
  </si>
  <si>
    <t>VF5-261-TRG</t>
  </si>
  <si>
    <t>VBS-366-Y3Y</t>
  </si>
  <si>
    <t>1H4-498-0R0</t>
  </si>
  <si>
    <t>VBW-728-HET</t>
  </si>
  <si>
    <t>SA2-603-PPL</t>
  </si>
  <si>
    <t>XA3-300-8D8</t>
  </si>
  <si>
    <t>BXP-491-NJA</t>
  </si>
  <si>
    <t>CCA-736-SZA</t>
  </si>
  <si>
    <t>15F-644-BET</t>
  </si>
  <si>
    <t>Length</t>
  </si>
  <si>
    <t>Rajeev Kumar Gupta</t>
  </si>
  <si>
    <t>Ravi Kant Shrivastava</t>
  </si>
  <si>
    <t>A1BGH-463</t>
  </si>
  <si>
    <t>Number</t>
  </si>
  <si>
    <t>Square</t>
  </si>
  <si>
    <t>Cube</t>
  </si>
  <si>
    <t>Square Root</t>
  </si>
  <si>
    <t>Cube Root</t>
  </si>
  <si>
    <t>Trans</t>
  </si>
  <si>
    <t>Total</t>
  </si>
  <si>
    <t>Total Units Purchased</t>
  </si>
  <si>
    <t>Average Units Sold</t>
  </si>
  <si>
    <t>Set 1</t>
  </si>
  <si>
    <t>Set 2</t>
  </si>
  <si>
    <t>Equals</t>
  </si>
  <si>
    <t>Exact</t>
  </si>
  <si>
    <t>Amarjeet singh</t>
  </si>
  <si>
    <t>SACHIN KUMAR SHARMA</t>
  </si>
  <si>
    <t>Deepak sharma</t>
  </si>
  <si>
    <t>First Name</t>
  </si>
  <si>
    <t>Last Name</t>
  </si>
  <si>
    <t>Full Name</t>
  </si>
  <si>
    <t>Full Name (IBM)</t>
  </si>
  <si>
    <t>Amarjeet</t>
  </si>
  <si>
    <t>Singh</t>
  </si>
  <si>
    <t>Sachin</t>
  </si>
  <si>
    <t>Kumar</t>
  </si>
  <si>
    <t>Mohit</t>
  </si>
  <si>
    <t>Malik</t>
  </si>
  <si>
    <t>Sharma</t>
  </si>
  <si>
    <t>Deepak</t>
  </si>
  <si>
    <t>Kratika</t>
  </si>
  <si>
    <t>Bhatnagar</t>
  </si>
  <si>
    <t>Gaurav</t>
  </si>
  <si>
    <t>Khanna</t>
  </si>
  <si>
    <t>Asif</t>
  </si>
  <si>
    <t>Khan</t>
  </si>
  <si>
    <t>Ajaj</t>
  </si>
  <si>
    <t>Aakash</t>
  </si>
  <si>
    <t>Bhutani</t>
  </si>
  <si>
    <t>Praveen</t>
  </si>
  <si>
    <t>Ravi</t>
  </si>
  <si>
    <t>Ranjan</t>
  </si>
  <si>
    <t>Vivek</t>
  </si>
  <si>
    <t>Pant</t>
  </si>
  <si>
    <t>Pallavi</t>
  </si>
  <si>
    <t>Srivastava</t>
  </si>
  <si>
    <t>Anoop</t>
  </si>
  <si>
    <t>Shivam</t>
  </si>
  <si>
    <t>Akhil</t>
  </si>
  <si>
    <t>Gupta</t>
  </si>
  <si>
    <t>Yatish</t>
  </si>
  <si>
    <t>Mukesh</t>
  </si>
  <si>
    <t>Jaswal</t>
  </si>
  <si>
    <t>Niranjan</t>
  </si>
  <si>
    <t>Jagde</t>
  </si>
  <si>
    <t>Rana</t>
  </si>
  <si>
    <t>Suraj</t>
  </si>
  <si>
    <t>Iftekhar</t>
  </si>
  <si>
    <t>Naiyar</t>
  </si>
  <si>
    <t>Rahul</t>
  </si>
  <si>
    <t>Aggarwal</t>
  </si>
  <si>
    <t>Deepa</t>
  </si>
  <si>
    <t>Pradeep</t>
  </si>
  <si>
    <t>Rajpal</t>
  </si>
  <si>
    <t>Vagar</t>
  </si>
  <si>
    <t>Sonam</t>
  </si>
  <si>
    <t>Bana</t>
  </si>
  <si>
    <t>Amandeep</t>
  </si>
  <si>
    <t>Sunanda</t>
  </si>
  <si>
    <t>Khosa</t>
  </si>
  <si>
    <t>Rohit</t>
  </si>
  <si>
    <t>Richa</t>
  </si>
  <si>
    <t>Krishnatri</t>
  </si>
  <si>
    <t>Ullas</t>
  </si>
  <si>
    <t>Arvind</t>
  </si>
  <si>
    <t>Panday</t>
  </si>
  <si>
    <t>Tasleem</t>
  </si>
  <si>
    <t>Yawar</t>
  </si>
  <si>
    <t>Shiva</t>
  </si>
  <si>
    <t>Dixit</t>
  </si>
  <si>
    <t>Sanjeet</t>
  </si>
  <si>
    <t>Upadhyay</t>
  </si>
  <si>
    <t>Vinay</t>
  </si>
  <si>
    <t>Lakhmani</t>
  </si>
  <si>
    <t>Nitasha</t>
  </si>
  <si>
    <t>Punni</t>
  </si>
  <si>
    <t>Isha</t>
  </si>
  <si>
    <t>Chhavi</t>
  </si>
  <si>
    <t>Tiwari</t>
  </si>
  <si>
    <t>Nitin</t>
  </si>
  <si>
    <t>Kansal</t>
  </si>
  <si>
    <t>Rachna</t>
  </si>
  <si>
    <t>Vineeta</t>
  </si>
  <si>
    <t>Keshari</t>
  </si>
  <si>
    <t>HemKrishan</t>
  </si>
  <si>
    <t>Bora</t>
  </si>
  <si>
    <t>Sindhu</t>
  </si>
  <si>
    <t>Raj</t>
  </si>
  <si>
    <t>Karan</t>
  </si>
  <si>
    <t>Tickoo</t>
  </si>
  <si>
    <t>vishal</t>
  </si>
  <si>
    <t>sharma</t>
  </si>
  <si>
    <t>Jyoti</t>
  </si>
  <si>
    <t>Srivastva</t>
  </si>
  <si>
    <t>Rajat</t>
  </si>
  <si>
    <t>Kushwah</t>
  </si>
  <si>
    <t>Sanjeev</t>
  </si>
  <si>
    <t>kumar</t>
  </si>
  <si>
    <t>Udauan</t>
  </si>
  <si>
    <t>Chatterjee</t>
  </si>
  <si>
    <t>Kakul</t>
  </si>
  <si>
    <t>Belwal</t>
  </si>
  <si>
    <t>Sunil</t>
  </si>
  <si>
    <t>Dutt</t>
  </si>
  <si>
    <t>Snehil</t>
  </si>
  <si>
    <t>Agnihotri</t>
  </si>
  <si>
    <t>Mahima</t>
  </si>
  <si>
    <t>Raina</t>
  </si>
  <si>
    <t>Ranjana</t>
  </si>
  <si>
    <t>Tripathi</t>
  </si>
  <si>
    <t>Thapa</t>
  </si>
  <si>
    <t>Ashish</t>
  </si>
  <si>
    <t>Vaish</t>
  </si>
  <si>
    <t>Pragya</t>
  </si>
  <si>
    <t>Pathak</t>
  </si>
  <si>
    <t>Lalit</t>
  </si>
  <si>
    <t>Saran</t>
  </si>
  <si>
    <t>Jalal</t>
  </si>
  <si>
    <t>Shakti</t>
  </si>
  <si>
    <t>Lekha</t>
  </si>
  <si>
    <t>Chaturvedi</t>
  </si>
  <si>
    <t>Priyanka</t>
  </si>
  <si>
    <t>Jain</t>
  </si>
  <si>
    <t>Sudipto</t>
  </si>
  <si>
    <t>R.</t>
  </si>
  <si>
    <t>Balakrishnan</t>
  </si>
  <si>
    <t>Durgesh</t>
  </si>
  <si>
    <t>Mishra</t>
  </si>
  <si>
    <t>Ankit</t>
  </si>
  <si>
    <t>Kashif</t>
  </si>
  <si>
    <t>Ahmed</t>
  </si>
  <si>
    <t>Anurag</t>
  </si>
  <si>
    <t>Gaur</t>
  </si>
  <si>
    <t>Abhay</t>
  </si>
  <si>
    <t>Pal</t>
  </si>
  <si>
    <t>Shailesh</t>
  </si>
  <si>
    <t>Barik</t>
  </si>
  <si>
    <t>Parteek</t>
  </si>
  <si>
    <t>Mona</t>
  </si>
  <si>
    <t>Shinde</t>
  </si>
  <si>
    <t>Vipin</t>
  </si>
  <si>
    <t>Sayed</t>
  </si>
  <si>
    <t>Yawer</t>
  </si>
  <si>
    <t>Jayant</t>
  </si>
  <si>
    <t>Swati</t>
  </si>
  <si>
    <t>Saxena</t>
  </si>
  <si>
    <t>Bishnu</t>
  </si>
  <si>
    <t>Padasinha</t>
  </si>
  <si>
    <t>Vikas</t>
  </si>
  <si>
    <t>Verma</t>
  </si>
  <si>
    <t>Prince</t>
  </si>
  <si>
    <t>malik</t>
  </si>
  <si>
    <t>Sonia</t>
  </si>
  <si>
    <t>Teotia</t>
  </si>
  <si>
    <t>Raubika</t>
  </si>
  <si>
    <t>Princee</t>
  </si>
  <si>
    <t>Javed</t>
  </si>
  <si>
    <t>Akhtar</t>
  </si>
  <si>
    <t>Shah</t>
  </si>
  <si>
    <t>Alam</t>
  </si>
  <si>
    <t>Parvez</t>
  </si>
  <si>
    <t>vinod</t>
  </si>
  <si>
    <t>Kukreja</t>
  </si>
  <si>
    <t>Summit</t>
  </si>
  <si>
    <t>kar</t>
  </si>
  <si>
    <t>Employee</t>
  </si>
  <si>
    <t>Start</t>
  </si>
  <si>
    <t>End</t>
  </si>
  <si>
    <t>Sat-Sun Off</t>
  </si>
  <si>
    <t>Sun Off</t>
  </si>
  <si>
    <t>List of Holidays - 2012</t>
  </si>
  <si>
    <t>SL</t>
  </si>
  <si>
    <t>Holiday</t>
  </si>
  <si>
    <t>Republic Day</t>
  </si>
  <si>
    <t>Holi</t>
  </si>
  <si>
    <t>Strike</t>
  </si>
  <si>
    <t>Janamashtmi</t>
  </si>
  <si>
    <t>Independence Day</t>
  </si>
  <si>
    <t>Mukesh Rana</t>
  </si>
  <si>
    <t>Onam</t>
  </si>
  <si>
    <t>Gandhi Jayanti</t>
  </si>
  <si>
    <t>Duserhra</t>
  </si>
  <si>
    <t>Deepavali</t>
  </si>
  <si>
    <t>Govardhan Puja</t>
  </si>
  <si>
    <t>Christmas Day</t>
  </si>
  <si>
    <t>ISERROR</t>
  </si>
  <si>
    <t>ISBLANK</t>
  </si>
  <si>
    <t>Calculation</t>
  </si>
  <si>
    <t>Status</t>
  </si>
  <si>
    <t>AMIT</t>
  </si>
  <si>
    <t>124FDRE</t>
  </si>
  <si>
    <t>ISEVEN</t>
  </si>
  <si>
    <t>ISODD</t>
  </si>
  <si>
    <t>ISNUMBER</t>
  </si>
  <si>
    <t>ISTEXT</t>
  </si>
  <si>
    <t>FG56Y</t>
  </si>
  <si>
    <t>ED33</t>
  </si>
  <si>
    <t>Type</t>
  </si>
  <si>
    <t>Name</t>
  </si>
  <si>
    <t>Marks</t>
  </si>
  <si>
    <t>Grade</t>
  </si>
  <si>
    <t>Outstanding</t>
  </si>
  <si>
    <t>&gt;=90</t>
  </si>
  <si>
    <t>Distinction</t>
  </si>
  <si>
    <t>&gt;=80</t>
  </si>
  <si>
    <t>First Division</t>
  </si>
  <si>
    <t>&gt;=60</t>
  </si>
  <si>
    <t>Second Division</t>
  </si>
  <si>
    <t>&gt;=45</t>
  </si>
  <si>
    <t>Third Division</t>
  </si>
  <si>
    <t>&gt;=33</t>
  </si>
  <si>
    <t>Fail</t>
  </si>
  <si>
    <t>Else</t>
  </si>
  <si>
    <t>&lt;5</t>
  </si>
  <si>
    <t>Not Met</t>
  </si>
  <si>
    <t>=5</t>
  </si>
  <si>
    <t>Average</t>
  </si>
  <si>
    <t>&gt;5</t>
  </si>
  <si>
    <t>Met</t>
  </si>
  <si>
    <t>Debit</t>
  </si>
  <si>
    <t>Credit</t>
  </si>
  <si>
    <t>Condition</t>
  </si>
  <si>
    <t>Statement</t>
  </si>
  <si>
    <t>Condition1</t>
  </si>
  <si>
    <t>Condition2</t>
  </si>
  <si>
    <t xml:space="preserve">Sl. No. </t>
  </si>
  <si>
    <t>Case Id</t>
  </si>
  <si>
    <t>Call Rec Date</t>
  </si>
  <si>
    <t>Call Resolved Date</t>
  </si>
  <si>
    <t>Customer Name</t>
  </si>
  <si>
    <t>City</t>
  </si>
  <si>
    <t>Contact No</t>
  </si>
  <si>
    <t>Mobile No</t>
  </si>
  <si>
    <t>Product No</t>
  </si>
  <si>
    <t>Model</t>
  </si>
  <si>
    <t>Serial No</t>
  </si>
  <si>
    <t>Call Status</t>
  </si>
  <si>
    <t>TIPL:OL:020109-1</t>
  </si>
  <si>
    <t>ROHAN SINHA</t>
  </si>
  <si>
    <t xml:space="preserve">PATNA </t>
  </si>
  <si>
    <t>Laptop</t>
  </si>
  <si>
    <t>PTA83L-04902N</t>
  </si>
  <si>
    <t>Satellite Pro A120</t>
  </si>
  <si>
    <t>86134701H</t>
  </si>
  <si>
    <t>Close</t>
  </si>
  <si>
    <t>TIPL:OL:020109-4</t>
  </si>
  <si>
    <t>Shibashish rodra</t>
  </si>
  <si>
    <t>Delhi</t>
  </si>
  <si>
    <t>PSL2XL-01R007</t>
  </si>
  <si>
    <t>Satellite L20</t>
  </si>
  <si>
    <t>26090969W</t>
  </si>
  <si>
    <t>TIPL:OL:020109-9</t>
  </si>
  <si>
    <t>Punit</t>
  </si>
  <si>
    <t xml:space="preserve">PSLB9A-00L002      </t>
  </si>
  <si>
    <t>Satellite L300</t>
  </si>
  <si>
    <t>Y8164930Q</t>
  </si>
  <si>
    <t>TIPL:OL:020209-2</t>
  </si>
  <si>
    <t>Dr Arif</t>
  </si>
  <si>
    <t xml:space="preserve"> Lucknow</t>
  </si>
  <si>
    <t xml:space="preserve">PSAA8L-1QU04M       </t>
  </si>
  <si>
    <t>Satellite A100</t>
  </si>
  <si>
    <t>Z6157544Q</t>
  </si>
  <si>
    <t>TIPL:OL:020209-3</t>
  </si>
  <si>
    <t>TRILOK SINGH</t>
  </si>
  <si>
    <t>INDORE</t>
  </si>
  <si>
    <t xml:space="preserve">PSL15E-00N02GBT         </t>
  </si>
  <si>
    <t>Satellite Pro L10</t>
  </si>
  <si>
    <t>75024540W</t>
  </si>
  <si>
    <t>Open</t>
  </si>
  <si>
    <t>TIPL:OL:020209-4</t>
  </si>
  <si>
    <t>Mohhamad Yusufi</t>
  </si>
  <si>
    <t>PSME2G-00Q003</t>
  </si>
  <si>
    <t>Satellite L310</t>
  </si>
  <si>
    <t>58259563W</t>
  </si>
  <si>
    <t>TIPL:OL:020209-9</t>
  </si>
  <si>
    <t>Siraj</t>
  </si>
  <si>
    <t>Banglore</t>
  </si>
  <si>
    <t>Satellite A120</t>
  </si>
  <si>
    <t>86137123H</t>
  </si>
  <si>
    <t>TIPL:OL:020209-11</t>
  </si>
  <si>
    <t>Aujn Malik</t>
  </si>
  <si>
    <t xml:space="preserve">PTA42U-0K601G         </t>
  </si>
  <si>
    <t>Tecra A4</t>
  </si>
  <si>
    <t>16069918Q</t>
  </si>
  <si>
    <t>TIPL:OL:020209-12</t>
  </si>
  <si>
    <t xml:space="preserve">Prabhu Nath </t>
  </si>
  <si>
    <t>Lucknow</t>
  </si>
  <si>
    <t xml:space="preserve">PSME2G-00P003    </t>
  </si>
  <si>
    <t>48044362W</t>
  </si>
  <si>
    <t>TIPL:OL:020209-13</t>
  </si>
  <si>
    <t>Mrs Bhatiya</t>
  </si>
  <si>
    <t>delhi</t>
  </si>
  <si>
    <t>PSME6G-00E002</t>
  </si>
  <si>
    <t>98172144W</t>
  </si>
  <si>
    <t>TIPL:OL:020209-16</t>
  </si>
  <si>
    <t>Mr Rameshwar</t>
  </si>
  <si>
    <t>Pathankot</t>
  </si>
  <si>
    <t>PSME2G-00P003</t>
  </si>
  <si>
    <t>58302505W</t>
  </si>
  <si>
    <t>TIPL:OL:020209-17</t>
  </si>
  <si>
    <t>jitender singh</t>
  </si>
  <si>
    <t>Gurdaspur</t>
  </si>
  <si>
    <t>48313765W</t>
  </si>
  <si>
    <t>TIPL:OL:020209-19</t>
  </si>
  <si>
    <t>Y. N GUPTA</t>
  </si>
  <si>
    <t>GURGAON</t>
  </si>
  <si>
    <t xml:space="preserve">PSL2XL-01R007        </t>
  </si>
  <si>
    <t>X5092012W</t>
  </si>
  <si>
    <t>Reject</t>
  </si>
  <si>
    <t>TIPL:OL:020209-20</t>
  </si>
  <si>
    <t>Parth Singh Pundir</t>
  </si>
  <si>
    <t>Dehradun</t>
  </si>
  <si>
    <t>PTA83L-08L02N</t>
  </si>
  <si>
    <t>Z6077032H</t>
  </si>
  <si>
    <t>TIPL:OL:020209-21</t>
  </si>
  <si>
    <t>Ashsaq Ahmad</t>
  </si>
  <si>
    <t>rinagar</t>
  </si>
  <si>
    <t xml:space="preserve">PSAFCL-01M00P        </t>
  </si>
  <si>
    <t>Satellite A200</t>
  </si>
  <si>
    <t>67085807Q</t>
  </si>
  <si>
    <t>TIPL:OL:020209-22</t>
  </si>
  <si>
    <t>Manan</t>
  </si>
  <si>
    <t xml:space="preserve">Delhi </t>
  </si>
  <si>
    <t xml:space="preserve">PSAFCA-01K00J   </t>
  </si>
  <si>
    <t>57057490Q</t>
  </si>
  <si>
    <t>TIPL:OL:020209-23</t>
  </si>
  <si>
    <t>Abaas</t>
  </si>
  <si>
    <t>PSL30L-00M019</t>
  </si>
  <si>
    <t>Satellite L30</t>
  </si>
  <si>
    <t>76125818W</t>
  </si>
  <si>
    <t>TIPL:OL:020209-24</t>
  </si>
  <si>
    <t>Anirudh</t>
  </si>
  <si>
    <t>indore</t>
  </si>
  <si>
    <t>PSAA8L-04E00L</t>
  </si>
  <si>
    <t>26215953Q</t>
  </si>
  <si>
    <t>TIPL:OL:020209-25</t>
  </si>
  <si>
    <t>Himanshu Gautam</t>
  </si>
  <si>
    <t>Agra</t>
  </si>
  <si>
    <t xml:space="preserve">PSL4CL-001002     </t>
  </si>
  <si>
    <t>Satellite L40</t>
  </si>
  <si>
    <t>X7060761R</t>
  </si>
  <si>
    <t>TIPL:OL:020209-26</t>
  </si>
  <si>
    <t>Arun</t>
  </si>
  <si>
    <t>Chandigarh</t>
  </si>
  <si>
    <t xml:space="preserve">PSAFCL-05U014      </t>
  </si>
  <si>
    <t>87122150Q</t>
  </si>
  <si>
    <t>TIPL:OL:020209-27</t>
  </si>
  <si>
    <t>Aparna</t>
  </si>
  <si>
    <t>New Delhi</t>
  </si>
  <si>
    <t>PSM70E-02J01YED</t>
  </si>
  <si>
    <t>Satellite M70</t>
  </si>
  <si>
    <t>56179215K</t>
  </si>
  <si>
    <t>On Hold</t>
  </si>
  <si>
    <t>TIPL:OL:020209-28</t>
  </si>
  <si>
    <t>Krishana</t>
  </si>
  <si>
    <t>Bangalore</t>
  </si>
  <si>
    <t>PSAA0U-01Q002</t>
  </si>
  <si>
    <t>Satellite A105</t>
  </si>
  <si>
    <t>26035643Q</t>
  </si>
  <si>
    <t>TIPL:OL:020209-30</t>
  </si>
  <si>
    <t>Dhananjai Aggarwal</t>
  </si>
  <si>
    <t xml:space="preserve">PSLB8E-01200HAR       </t>
  </si>
  <si>
    <t>98644550Q</t>
  </si>
  <si>
    <t>TIPL:OL:020209-32</t>
  </si>
  <si>
    <t>Mohemmad Salim</t>
  </si>
  <si>
    <t xml:space="preserve">PSLB8E-03500HAR      </t>
  </si>
  <si>
    <t>X8397781Q</t>
  </si>
  <si>
    <t>TIPL:OL:020209-35</t>
  </si>
  <si>
    <t>R B Jain</t>
  </si>
  <si>
    <t>Pune</t>
  </si>
  <si>
    <t xml:space="preserve">PSA50Z-02700M  </t>
  </si>
  <si>
    <t>Satellite A50</t>
  </si>
  <si>
    <t>74030057J</t>
  </si>
  <si>
    <t>TIPL:OL:020209-36</t>
  </si>
  <si>
    <t>Sanjeev Tiwari</t>
  </si>
  <si>
    <t xml:space="preserve">PPM60H-09600M       </t>
  </si>
  <si>
    <t>Portege M600</t>
  </si>
  <si>
    <t>28061280W</t>
  </si>
  <si>
    <t>TIPL:OL:020209-37</t>
  </si>
  <si>
    <t xml:space="preserve">Manmeet Singh </t>
  </si>
  <si>
    <t>Mohali</t>
  </si>
  <si>
    <t>58283241W</t>
  </si>
  <si>
    <t>TIPL:OL:020209-42</t>
  </si>
  <si>
    <t xml:space="preserve">PSMCDL-007004    </t>
  </si>
  <si>
    <t>Satellite L200</t>
  </si>
  <si>
    <t>X7084087Q</t>
  </si>
  <si>
    <t>TIPL:OL:020209-45</t>
  </si>
  <si>
    <t>Vinkle</t>
  </si>
  <si>
    <t>PSMC1L-003002</t>
  </si>
  <si>
    <t>Satellite M200</t>
  </si>
  <si>
    <t>77170522Q</t>
  </si>
  <si>
    <t>TIPL:OL:020309-4</t>
  </si>
  <si>
    <t>Mh. Javed</t>
  </si>
  <si>
    <t>Shahjahanpur</t>
  </si>
  <si>
    <t xml:space="preserve">PSL40L-03301W </t>
  </si>
  <si>
    <t>87093889R</t>
  </si>
  <si>
    <t>TIPL:OL:020309-6</t>
  </si>
  <si>
    <t xml:space="preserve">bawer </t>
  </si>
  <si>
    <t xml:space="preserve">PSMC1L-009002     </t>
  </si>
  <si>
    <t>87141703Q</t>
  </si>
  <si>
    <t>TIPL:OL:020309-8</t>
  </si>
  <si>
    <t>Girish Chadha</t>
  </si>
  <si>
    <t>Nalagarh</t>
  </si>
  <si>
    <t>PSL48L-02000U</t>
  </si>
  <si>
    <t>97102675R</t>
  </si>
  <si>
    <t>TIPL:OL:020309-9</t>
  </si>
  <si>
    <t>Sulabha</t>
  </si>
  <si>
    <t>Mumbai</t>
  </si>
  <si>
    <t>PSAE3U-06X024</t>
  </si>
  <si>
    <t>Satellite A205</t>
  </si>
  <si>
    <t>48194267K</t>
  </si>
  <si>
    <t>TIPL:OL:020309-11</t>
  </si>
  <si>
    <t>Sagar</t>
  </si>
  <si>
    <t xml:space="preserve">PSME2G-00Q003      </t>
  </si>
  <si>
    <t>58085890W</t>
  </si>
  <si>
    <t>TIPL:OL:020309-12</t>
  </si>
  <si>
    <t xml:space="preserve">Mohd Arsad </t>
  </si>
  <si>
    <t xml:space="preserve">amuraha </t>
  </si>
  <si>
    <t>48057869W</t>
  </si>
  <si>
    <t>TIPL:OL:020309-13</t>
  </si>
  <si>
    <t>Mahesh</t>
  </si>
  <si>
    <t>PSMD0G-02500P</t>
  </si>
  <si>
    <t>Satellite M300</t>
  </si>
  <si>
    <t>48339883W</t>
  </si>
  <si>
    <t>TIPL:OL:020309-15</t>
  </si>
  <si>
    <t>Uday PurWala</t>
  </si>
  <si>
    <t>48044542W</t>
  </si>
  <si>
    <t>TIPL:OL:020309-20</t>
  </si>
  <si>
    <t>Z6087050H</t>
  </si>
  <si>
    <t>TIPL:OL:020309-22</t>
  </si>
  <si>
    <t>devender</t>
  </si>
  <si>
    <t>NEW DELHI</t>
  </si>
  <si>
    <t xml:space="preserve"> PSAAKL-00D008        </t>
  </si>
  <si>
    <t>17313261Q</t>
  </si>
  <si>
    <t>TIPL:OL:020309-23</t>
  </si>
  <si>
    <t xml:space="preserve">vikash </t>
  </si>
  <si>
    <t xml:space="preserve">PSAA9L-17E04H    </t>
  </si>
  <si>
    <t xml:space="preserve">Y6356613Q </t>
  </si>
  <si>
    <t>TIPL:OL:020309-24</t>
  </si>
  <si>
    <t>Ishfaq</t>
  </si>
  <si>
    <t xml:space="preserve">Shrinagar </t>
  </si>
  <si>
    <t xml:space="preserve">PSAG4G-02J00N   </t>
  </si>
  <si>
    <t>Satellite A300</t>
  </si>
  <si>
    <t>58079071Q</t>
  </si>
  <si>
    <t>TIPL:OL:020309-27</t>
  </si>
  <si>
    <t>MR J.B Singh</t>
  </si>
  <si>
    <t>chandigarh</t>
  </si>
  <si>
    <t>Z6087283H</t>
  </si>
  <si>
    <t>TIPL:OL:020309-28</t>
  </si>
  <si>
    <t>ABID</t>
  </si>
  <si>
    <t xml:space="preserve"> PUNE</t>
  </si>
  <si>
    <t xml:space="preserve">PSAA9L-148045          </t>
  </si>
  <si>
    <t>Z6158776Q</t>
  </si>
  <si>
    <t>TIPL:OL:020309-31</t>
  </si>
  <si>
    <t>Kapil Kumar</t>
  </si>
  <si>
    <t>Ludhiana</t>
  </si>
  <si>
    <t xml:space="preserve">PSLBGG-00N00N       </t>
  </si>
  <si>
    <t>98739171Q</t>
  </si>
  <si>
    <t>TIPL:OL:020309-32</t>
  </si>
  <si>
    <t>Shahjahan</t>
  </si>
  <si>
    <t xml:space="preserve">Bangalore </t>
  </si>
  <si>
    <t xml:space="preserve">PQF55E-00V012AR      </t>
  </si>
  <si>
    <t>Qosmio F40</t>
  </si>
  <si>
    <t>88144690K</t>
  </si>
  <si>
    <t>TIPL:OL:020309-35</t>
  </si>
  <si>
    <t>Arpit Sachdeva</t>
  </si>
  <si>
    <t>Jaipur</t>
  </si>
  <si>
    <t xml:space="preserve">PTA83L-04902N     </t>
  </si>
  <si>
    <t>76165037H</t>
  </si>
  <si>
    <t>TIPL:OL:020309-38</t>
  </si>
  <si>
    <t>Debashish</t>
  </si>
  <si>
    <t>Kolkata</t>
  </si>
  <si>
    <t xml:space="preserve">PSME2G-00Q003   </t>
  </si>
  <si>
    <t>48078684W</t>
  </si>
  <si>
    <t>TIPL:OL:020309-40</t>
  </si>
  <si>
    <t>Abizar Teawala</t>
  </si>
  <si>
    <t xml:space="preserve">PSA10U-00RESV            </t>
  </si>
  <si>
    <t>Satellite A10</t>
  </si>
  <si>
    <t>83043978H</t>
  </si>
  <si>
    <t>TIPL:OL:020309-41</t>
  </si>
  <si>
    <t>SUNIL KUMAR</t>
  </si>
  <si>
    <t>KARNAL</t>
  </si>
  <si>
    <t xml:space="preserve">PSMD0G-02500P       </t>
  </si>
  <si>
    <t>48279927W</t>
  </si>
  <si>
    <t>TIPL:OL:020309-43</t>
  </si>
  <si>
    <t>Chirag gupta</t>
  </si>
  <si>
    <t>PTA60H-0H601F</t>
  </si>
  <si>
    <t>Tecra A6</t>
  </si>
  <si>
    <t>96150462K</t>
  </si>
  <si>
    <t>TIPL:OL:020309-47</t>
  </si>
  <si>
    <t>vinayak</t>
  </si>
  <si>
    <t>58302398W</t>
  </si>
  <si>
    <t>TIPL:OL:020309-48</t>
  </si>
  <si>
    <t xml:space="preserve">Pratik </t>
  </si>
  <si>
    <t xml:space="preserve">PSMADA-00W00D    </t>
  </si>
  <si>
    <t>Satellite M100</t>
  </si>
  <si>
    <t>17369464K</t>
  </si>
  <si>
    <t>TIPL:OL:020309-49</t>
  </si>
  <si>
    <t xml:space="preserve">Anil </t>
  </si>
  <si>
    <t xml:space="preserve">PSL48L-02000U          </t>
  </si>
  <si>
    <t>97079264R</t>
  </si>
  <si>
    <t>TIPL:OL:020309-51</t>
  </si>
  <si>
    <t>Naila Grewal</t>
  </si>
  <si>
    <t>58149291W</t>
  </si>
  <si>
    <t>TIPL:OL:020309-52</t>
  </si>
  <si>
    <t>Parampreet Singh</t>
  </si>
  <si>
    <t>Jalandhar</t>
  </si>
  <si>
    <t>58283522W</t>
  </si>
  <si>
    <t>TIPL:OL:020409-11</t>
  </si>
  <si>
    <t>Allahabad</t>
  </si>
  <si>
    <t>PSL48L-01Y00L</t>
  </si>
  <si>
    <t>97093851R</t>
  </si>
  <si>
    <t>TIPL:OL:020409-12</t>
  </si>
  <si>
    <t>jhansi</t>
  </si>
  <si>
    <t>PSLBGG-00N00N</t>
  </si>
  <si>
    <t>98750762Q</t>
  </si>
  <si>
    <t>TIPL:OL:020409-14</t>
  </si>
  <si>
    <t>S K Sabir</t>
  </si>
  <si>
    <t>Jaleshwar</t>
  </si>
  <si>
    <t>PPM60L-02C00F</t>
  </si>
  <si>
    <t>77047682W</t>
  </si>
  <si>
    <t>TIPL:OL:020409-15</t>
  </si>
  <si>
    <t>Manish</t>
  </si>
  <si>
    <t>Gurgaon</t>
  </si>
  <si>
    <t>PTA50L-08D01G</t>
  </si>
  <si>
    <t>Tecra A5</t>
  </si>
  <si>
    <t>Z5323376K</t>
  </si>
  <si>
    <t>TIPL:OL:020409-16</t>
  </si>
  <si>
    <t>Veepuri VijayaNath</t>
  </si>
  <si>
    <t xml:space="preserve">PSLA0E-00L006S4        </t>
  </si>
  <si>
    <t>Satellite L100</t>
  </si>
  <si>
    <t>36038763W</t>
  </si>
  <si>
    <t>TIPL:OL:020409-18</t>
  </si>
  <si>
    <t>Asfaq ahmad</t>
  </si>
  <si>
    <t xml:space="preserve">Srinagar </t>
  </si>
  <si>
    <t>PSL40L-03301W</t>
  </si>
  <si>
    <t>87092839R</t>
  </si>
  <si>
    <t>TIPL:OL:020409-19</t>
  </si>
  <si>
    <t>Dharminder</t>
  </si>
  <si>
    <t xml:space="preserve">PTM20U-Y1RQQ8            </t>
  </si>
  <si>
    <t>Tecra M2</t>
  </si>
  <si>
    <t>Y4030719H</t>
  </si>
  <si>
    <t>TIPL:OL:020409-20</t>
  </si>
  <si>
    <t>Sudhir</t>
  </si>
  <si>
    <t>Mangalore</t>
  </si>
  <si>
    <t>X8135425Q</t>
  </si>
  <si>
    <t>TIPL:OL:020409-23</t>
  </si>
  <si>
    <t>Rajesh Kumar Rajpatnaik</t>
  </si>
  <si>
    <t xml:space="preserve">PSAAKL-00D008 </t>
  </si>
  <si>
    <t>17302902Q</t>
  </si>
  <si>
    <t>TIPL:OL:020409-25</t>
  </si>
  <si>
    <t>Sandeep</t>
  </si>
  <si>
    <t>Y5175276W</t>
  </si>
  <si>
    <t>TIPL:OL:020409-27</t>
  </si>
  <si>
    <t>PPM40L-1Y102V</t>
  </si>
  <si>
    <t>Portege M400</t>
  </si>
  <si>
    <t>Y6143629H</t>
  </si>
  <si>
    <t>TIPL:OL:020409-29</t>
  </si>
  <si>
    <t>INDO AUTO TECH LTD</t>
  </si>
  <si>
    <t xml:space="preserve">faridabad </t>
  </si>
  <si>
    <t xml:space="preserve">  PSME2G-00P003    </t>
  </si>
  <si>
    <t>58302735W</t>
  </si>
  <si>
    <t>TIPL:OL:020409-30</t>
  </si>
  <si>
    <t>Sikander Singh</t>
  </si>
  <si>
    <t xml:space="preserve">PSAE3C-12V08C          </t>
  </si>
  <si>
    <t>Y7117075K</t>
  </si>
  <si>
    <t>TIPL:OL:020409-31</t>
  </si>
  <si>
    <t>INTIHAS</t>
  </si>
  <si>
    <t>BANGALORE</t>
  </si>
  <si>
    <t xml:space="preserve">PT900U-03EJ98        </t>
  </si>
  <si>
    <t>Tecra 9000</t>
  </si>
  <si>
    <t>Y1051618PU</t>
  </si>
  <si>
    <t>TIPL:OL:020409-32</t>
  </si>
  <si>
    <t>PSM70E-02C00RAR</t>
  </si>
  <si>
    <t>76150303K</t>
  </si>
  <si>
    <t>TIPL:OL:020409-33</t>
  </si>
  <si>
    <t xml:space="preserve">Raman </t>
  </si>
  <si>
    <t>97093945R</t>
  </si>
  <si>
    <t>TIPL:OL:020409-34</t>
  </si>
  <si>
    <t>Ankita Agarwal</t>
  </si>
  <si>
    <t>PSA10A-012NHP</t>
  </si>
  <si>
    <t>Y3055997P</t>
  </si>
  <si>
    <t>TIPL:OL:020409-35</t>
  </si>
  <si>
    <t>Shri Ram city union finance ltd</t>
  </si>
  <si>
    <t>LUDHIANA</t>
  </si>
  <si>
    <t xml:space="preserve">PSL48L-02000U   </t>
  </si>
  <si>
    <t>97103081R</t>
  </si>
  <si>
    <t>TIPL:OL:020409-38</t>
  </si>
  <si>
    <t>Vindal chima</t>
  </si>
  <si>
    <t xml:space="preserve">PSAFCL-01L00P       </t>
  </si>
  <si>
    <t>47213775Q</t>
  </si>
  <si>
    <t>TIPL:OL:020409-39</t>
  </si>
  <si>
    <t>MH. SAHAJAN</t>
  </si>
  <si>
    <t>ALIGARH</t>
  </si>
  <si>
    <t xml:space="preserve">PSA72U-00V00U     </t>
  </si>
  <si>
    <t>Satellite M35</t>
  </si>
  <si>
    <t>94399856K</t>
  </si>
  <si>
    <t>TIPL:OL:020409-40</t>
  </si>
  <si>
    <t>Pramod Kumar</t>
  </si>
  <si>
    <t>PSMA0L-17Y009</t>
  </si>
  <si>
    <t>X6167630K</t>
  </si>
  <si>
    <t>TIPL:OL:020409-42</t>
  </si>
  <si>
    <t>Zulficar</t>
  </si>
  <si>
    <t>kerala</t>
  </si>
  <si>
    <t>PSMD0U-01Y00Q</t>
  </si>
  <si>
    <t>48361610W</t>
  </si>
  <si>
    <t>TIPL:OL:020509-7</t>
  </si>
  <si>
    <t>Rahul KumBHar</t>
  </si>
  <si>
    <t>MUMBAI</t>
  </si>
  <si>
    <t>48044543W</t>
  </si>
  <si>
    <t>TIPL:OL:020509-9</t>
  </si>
  <si>
    <t>DEEPAK</t>
  </si>
  <si>
    <t xml:space="preserve">PSLC8U-00D010    </t>
  </si>
  <si>
    <t>88511793Q</t>
  </si>
  <si>
    <t>TIPL:OL:020509-12</t>
  </si>
  <si>
    <t>Neetu Gupta</t>
  </si>
  <si>
    <t xml:space="preserve">PSP16E-0W349-EN       </t>
  </si>
  <si>
    <t>Satellite P10</t>
  </si>
  <si>
    <t>94322316K</t>
  </si>
  <si>
    <t>TIPL:OL:020509-13</t>
  </si>
  <si>
    <t>Kalpit</t>
  </si>
  <si>
    <t>Indore</t>
  </si>
  <si>
    <t xml:space="preserve">PSL4CL-001002           </t>
  </si>
  <si>
    <t>X7060876R</t>
  </si>
  <si>
    <t>TIPL:OL:020509-16</t>
  </si>
  <si>
    <t>ANIL</t>
  </si>
  <si>
    <t xml:space="preserve">PSM50U-06Q01V   </t>
  </si>
  <si>
    <t>Satellite M53</t>
  </si>
  <si>
    <t>X5204039K</t>
  </si>
  <si>
    <t>TIPL:OL:020509-18</t>
  </si>
  <si>
    <t>Siddharth</t>
  </si>
  <si>
    <t xml:space="preserve">PSME2G-00P003  </t>
  </si>
  <si>
    <t>58097668W</t>
  </si>
  <si>
    <t>TIPL:OL:020509-19</t>
  </si>
  <si>
    <t>Sunita</t>
  </si>
  <si>
    <t>Jalandar</t>
  </si>
  <si>
    <t>PSAG4G-02J00N</t>
  </si>
  <si>
    <t>58079227Q</t>
  </si>
  <si>
    <t>TIPL:OL:020509-21</t>
  </si>
  <si>
    <t>Arun kumar Garg</t>
  </si>
  <si>
    <t>PSA80L-08002W</t>
  </si>
  <si>
    <t>Satellite A80</t>
  </si>
  <si>
    <t>Y5264433K</t>
  </si>
  <si>
    <t>TIPL:OL:020509-23</t>
  </si>
  <si>
    <t>Manish Rajan</t>
  </si>
  <si>
    <t>bangalore</t>
  </si>
  <si>
    <t>PPM51L-00C005</t>
  </si>
  <si>
    <t>Portege M500</t>
  </si>
  <si>
    <t>76141837H</t>
  </si>
  <si>
    <t>TIPL:OL:020509-24</t>
  </si>
  <si>
    <t>PRIYANKA</t>
  </si>
  <si>
    <t>PANIPATH</t>
  </si>
  <si>
    <t>48079135W</t>
  </si>
  <si>
    <t>TIPL:OL:020509-27</t>
  </si>
  <si>
    <t>Shadab</t>
  </si>
  <si>
    <t>PSAD6U-00R00D</t>
  </si>
  <si>
    <t>Satellite A135</t>
  </si>
  <si>
    <t>17269642K</t>
  </si>
  <si>
    <t>TIPL:OL:020509-29</t>
  </si>
  <si>
    <t>Jacob ballas capital Ind pvt l</t>
  </si>
  <si>
    <t>PPR50L-04E039</t>
  </si>
  <si>
    <t>Portege R500</t>
  </si>
  <si>
    <t>48070663H</t>
  </si>
  <si>
    <t>TIPL:OL:020509-31</t>
  </si>
  <si>
    <t xml:space="preserve">       Rosmerta Technologies Pvt.Ltd.</t>
  </si>
  <si>
    <t>PPM51L-01800H</t>
  </si>
  <si>
    <t>17078328H</t>
  </si>
  <si>
    <t>TIPL:OL:020509-33</t>
  </si>
  <si>
    <t>AJAY</t>
  </si>
  <si>
    <t xml:space="preserve">PPM60L-02C00F     </t>
  </si>
  <si>
    <t>97051060W</t>
  </si>
  <si>
    <t>TIPL:OL:020509-39</t>
  </si>
  <si>
    <t>Barshan</t>
  </si>
  <si>
    <t>Sircourt</t>
  </si>
  <si>
    <t xml:space="preserve">PSMC0L-00N00D    </t>
  </si>
  <si>
    <t>67150234Q</t>
  </si>
  <si>
    <t>TIPL:OL:020509-40</t>
  </si>
  <si>
    <t>Vivan Malhotra</t>
  </si>
  <si>
    <t xml:space="preserve">PTA83L-08L02N         </t>
  </si>
  <si>
    <t>Z6087221H</t>
  </si>
  <si>
    <t>TIPL:OL:020509-42</t>
  </si>
  <si>
    <t>Kishan Kumar</t>
  </si>
  <si>
    <t>Nava Shahar</t>
  </si>
  <si>
    <t>98749272Q</t>
  </si>
  <si>
    <t>TIPL:OL:020509-43</t>
  </si>
  <si>
    <t>Anand</t>
  </si>
  <si>
    <t xml:space="preserve">PSME2G-00Q003        </t>
  </si>
  <si>
    <t>48079039W</t>
  </si>
  <si>
    <t>TIPL:OL:020509-47</t>
  </si>
  <si>
    <t>PSMC0L-02400D</t>
  </si>
  <si>
    <t>87121637Q</t>
  </si>
  <si>
    <t>TIPL:OL:020509-48</t>
  </si>
  <si>
    <t>SRS Group</t>
  </si>
  <si>
    <t xml:space="preserve">Faridabad </t>
  </si>
  <si>
    <t>58085710W</t>
  </si>
  <si>
    <t>TIPL:OL:020509-50</t>
  </si>
  <si>
    <t>TASMEEN</t>
  </si>
  <si>
    <t>JAIPUR</t>
  </si>
  <si>
    <t xml:space="preserve">PSME2G-00Q003     </t>
  </si>
  <si>
    <t>58085873W</t>
  </si>
  <si>
    <t>TIPL:OL:020509-54</t>
  </si>
  <si>
    <t>Mow  chatterjee</t>
  </si>
  <si>
    <t>PSAF3L-035012</t>
  </si>
  <si>
    <t>77134715Q</t>
  </si>
  <si>
    <t>TIPL:OL:020509-56</t>
  </si>
  <si>
    <t>Vikas Jain</t>
  </si>
  <si>
    <t>PSAE3E-05V01KAR</t>
  </si>
  <si>
    <t>18139632K</t>
  </si>
  <si>
    <t>TIPL:OL:020509-57</t>
  </si>
  <si>
    <t>Directtor SPG</t>
  </si>
  <si>
    <t>PSR10L-005001</t>
  </si>
  <si>
    <t>Satellite R10</t>
  </si>
  <si>
    <t>25016043J</t>
  </si>
  <si>
    <t>TIPL:OL:020509-59</t>
  </si>
  <si>
    <t>Vimal Vikas</t>
  </si>
  <si>
    <t>Kaporthala</t>
  </si>
  <si>
    <t xml:space="preserve">PSMC0L-02400D    </t>
  </si>
  <si>
    <t>87121101Q</t>
  </si>
  <si>
    <t>TIPL:OL:020509-62</t>
  </si>
  <si>
    <t>Surenedra</t>
  </si>
  <si>
    <t>58302816W</t>
  </si>
  <si>
    <t>TIPL:OL:020509-63</t>
  </si>
  <si>
    <t>Benny V. S</t>
  </si>
  <si>
    <t>87121055Q</t>
  </si>
  <si>
    <t>TIPL:OL:020609-5</t>
  </si>
  <si>
    <t>A H Khan</t>
  </si>
  <si>
    <t xml:space="preserve">PSAA8L-04E00L    </t>
  </si>
  <si>
    <t>46213724Q</t>
  </si>
  <si>
    <t>TIPL:OL:020609-7</t>
  </si>
  <si>
    <t>Rajeev Sharma</t>
  </si>
  <si>
    <t>Gurgoan</t>
  </si>
  <si>
    <t xml:space="preserve">PSAA8L-1QU04M     </t>
  </si>
  <si>
    <t>Z6158193Q</t>
  </si>
  <si>
    <t>TIPL:OL:020609-11</t>
  </si>
  <si>
    <t>BUILDCO ltd.</t>
  </si>
  <si>
    <t xml:space="preserve">PSMC1L-003002    </t>
  </si>
  <si>
    <t>67153308Q</t>
  </si>
  <si>
    <t>TIPL:OL:020609-16</t>
  </si>
  <si>
    <t>DeSouza</t>
  </si>
  <si>
    <t>PS162U-48986</t>
  </si>
  <si>
    <t>Satellite 1600</t>
  </si>
  <si>
    <t>4041673CU</t>
  </si>
  <si>
    <t>TIPL:OL:020609-18</t>
  </si>
  <si>
    <t>Abhijeet</t>
  </si>
  <si>
    <t>PPR21E-00L01JAR</t>
  </si>
  <si>
    <t>Portege R200</t>
  </si>
  <si>
    <t>17731982G</t>
  </si>
  <si>
    <t>TIPL:OL:020609-19</t>
  </si>
  <si>
    <t>Puneet Singh Gaba</t>
  </si>
  <si>
    <t xml:space="preserve"> Delhi</t>
  </si>
  <si>
    <t xml:space="preserve">PSL40L-03301W    </t>
  </si>
  <si>
    <t>87092654R</t>
  </si>
  <si>
    <t>TIPL:OL:020609-21</t>
  </si>
  <si>
    <t>ASHUTOSH</t>
  </si>
  <si>
    <t>DELHI</t>
  </si>
  <si>
    <t xml:space="preserve">PSLBGG-00N00N        </t>
  </si>
  <si>
    <t>98736999Q</t>
  </si>
  <si>
    <t>TIPL:OL:020609-23</t>
  </si>
  <si>
    <t xml:space="preserve">Krishan </t>
  </si>
  <si>
    <t xml:space="preserve">PSAE3U-06X024          </t>
  </si>
  <si>
    <t>38246054K</t>
  </si>
  <si>
    <t>TIPL:OL:020609-24</t>
  </si>
  <si>
    <t>Manish Singhal</t>
  </si>
  <si>
    <t>87070351R</t>
  </si>
  <si>
    <t>TIPL:OL:020609-25</t>
  </si>
  <si>
    <t xml:space="preserve">Surender </t>
  </si>
  <si>
    <t>58282996W</t>
  </si>
  <si>
    <t>TIPL:OL:020609-26</t>
  </si>
  <si>
    <t xml:space="preserve">Sharad </t>
  </si>
  <si>
    <t>Haryana</t>
  </si>
  <si>
    <t xml:space="preserve">PSLBGG-00N00N    </t>
  </si>
  <si>
    <t>X8139104Q</t>
  </si>
  <si>
    <t>TIPL:OL:020609-27</t>
  </si>
  <si>
    <t>Suriender Chowdharay</t>
  </si>
  <si>
    <t>58282974W</t>
  </si>
  <si>
    <t>TIPL:OL:020609-28</t>
  </si>
  <si>
    <t>Bhawna</t>
  </si>
  <si>
    <t>PSAANL-04K033</t>
  </si>
  <si>
    <t>17314831Q</t>
  </si>
  <si>
    <t>TIPL:OL:020609-30</t>
  </si>
  <si>
    <t xml:space="preserve">Surendra Chaudhary </t>
  </si>
  <si>
    <t>58282860W</t>
  </si>
  <si>
    <t>TIPL:OL:020609-31</t>
  </si>
  <si>
    <t>Suriender</t>
  </si>
  <si>
    <t>48314204W</t>
  </si>
  <si>
    <t>TIPL:OL:020609-33</t>
  </si>
  <si>
    <t>PSAF3U-0P8015</t>
  </si>
  <si>
    <t>28179655Q</t>
  </si>
  <si>
    <t>TIPL:OL:020609-35</t>
  </si>
  <si>
    <t>58302830W</t>
  </si>
  <si>
    <t>TIPL:OL:020609-36</t>
  </si>
  <si>
    <t>Vimlesh</t>
  </si>
  <si>
    <t>38235253Q</t>
  </si>
  <si>
    <t>TIPL:OL:020609-37</t>
  </si>
  <si>
    <t>Siddhant Saxena</t>
  </si>
  <si>
    <t>48044381W</t>
  </si>
  <si>
    <t>TIPL:OL:020609-38</t>
  </si>
  <si>
    <t>Nitin Sonar</t>
  </si>
  <si>
    <t>pune</t>
  </si>
  <si>
    <t>97053497R</t>
  </si>
  <si>
    <t>TIPL:OL:020609-45</t>
  </si>
  <si>
    <t>Smart Infosystems</t>
  </si>
  <si>
    <t xml:space="preserve">PSME2G-00P003       </t>
  </si>
  <si>
    <t>58283499W</t>
  </si>
  <si>
    <t>TIPL:OL:020609-46</t>
  </si>
  <si>
    <t>Sahir Rajan</t>
  </si>
  <si>
    <t>Hyderabad</t>
  </si>
  <si>
    <t xml:space="preserve">PSSA1L-012006     </t>
  </si>
  <si>
    <t>Satellite Pro S200</t>
  </si>
  <si>
    <t>77066774H</t>
  </si>
  <si>
    <t>TIPL:OL:020609-47</t>
  </si>
  <si>
    <t>ANKIT vasist</t>
  </si>
  <si>
    <t xml:space="preserve">PSL30L-00M019  </t>
  </si>
  <si>
    <t>66089086W</t>
  </si>
  <si>
    <t>TIPL:OL:020609-48</t>
  </si>
  <si>
    <t>Kala Ram</t>
  </si>
  <si>
    <t xml:space="preserve">PSME2G-00P003   </t>
  </si>
  <si>
    <t>48255845W</t>
  </si>
  <si>
    <t>TIPL:OL:020609-51</t>
  </si>
  <si>
    <t>Atul</t>
  </si>
  <si>
    <t>PSM33U-001001</t>
  </si>
  <si>
    <t>64051194H</t>
  </si>
  <si>
    <t>TIPL:OL:020609-53</t>
  </si>
  <si>
    <t>Hemant</t>
  </si>
  <si>
    <t xml:space="preserve">Mathura </t>
  </si>
  <si>
    <t xml:space="preserve">PSMD0G-02500P </t>
  </si>
  <si>
    <t>48279800W</t>
  </si>
  <si>
    <t>TIPL:OL:020609-54</t>
  </si>
  <si>
    <t>Ashu</t>
  </si>
  <si>
    <t>Mathura</t>
  </si>
  <si>
    <t xml:space="preserve">PSME6G-00E002     </t>
  </si>
  <si>
    <t>98163418W</t>
  </si>
  <si>
    <t>TIPL:OL:020609-56</t>
  </si>
  <si>
    <t>Neha Batra</t>
  </si>
  <si>
    <t>Kanpur</t>
  </si>
  <si>
    <t>PSL2XU-01700D</t>
  </si>
  <si>
    <t>X5144920W</t>
  </si>
  <si>
    <t>TIPL:OL:020709-9</t>
  </si>
  <si>
    <t xml:space="preserve">Nitin </t>
  </si>
  <si>
    <t>Ambala</t>
  </si>
  <si>
    <t>58097694W</t>
  </si>
  <si>
    <t>TIPL:OL:020709-10</t>
  </si>
  <si>
    <t>M. R. Khake</t>
  </si>
  <si>
    <t xml:space="preserve">Pune </t>
  </si>
  <si>
    <t xml:space="preserve">PSA80L-08302U          </t>
  </si>
  <si>
    <t>26293853K</t>
  </si>
  <si>
    <t>TIPL:OL:020709-11</t>
  </si>
  <si>
    <t>Bhaskar</t>
  </si>
  <si>
    <t>PSU40E-00U00CA3</t>
  </si>
  <si>
    <t>Satellite U405</t>
  </si>
  <si>
    <t>48273168W</t>
  </si>
  <si>
    <t>TIPL:OL:020709-13</t>
  </si>
  <si>
    <t>Piyush pani dharendra</t>
  </si>
  <si>
    <t xml:space="preserve">Jaipur </t>
  </si>
  <si>
    <t>PSMC0L-00N00D</t>
  </si>
  <si>
    <t>77169437Q</t>
  </si>
  <si>
    <t>TIPL:OL:020709-17</t>
  </si>
  <si>
    <t>Vijayender Majahan</t>
  </si>
  <si>
    <t>PSPBLU-00T009</t>
  </si>
  <si>
    <t>Satellite P205</t>
  </si>
  <si>
    <t>X7358196K</t>
  </si>
  <si>
    <t>TIPL:OL:020709-19</t>
  </si>
  <si>
    <t xml:space="preserve">Rajat </t>
  </si>
  <si>
    <t xml:space="preserve">DElhi </t>
  </si>
  <si>
    <t xml:space="preserve">PSA60L-004003      </t>
  </si>
  <si>
    <t>Satellite A60</t>
  </si>
  <si>
    <t>64024805Q</t>
  </si>
  <si>
    <t>TIPL:OL:020709-20</t>
  </si>
  <si>
    <t xml:space="preserve">Kishor Kumar </t>
  </si>
  <si>
    <t xml:space="preserve"> udaipur </t>
  </si>
  <si>
    <t>97077256R</t>
  </si>
  <si>
    <t>TIPL:OL:020709-21</t>
  </si>
  <si>
    <t>Vandita</t>
  </si>
  <si>
    <t xml:space="preserve">PSMC1L-003002         </t>
  </si>
  <si>
    <t>57116892Q</t>
  </si>
  <si>
    <t>TIPL:OL:020709-22</t>
  </si>
  <si>
    <t>harbans lal</t>
  </si>
  <si>
    <t>ludhiana</t>
  </si>
  <si>
    <t>77170305Q</t>
  </si>
  <si>
    <t>TIPL:OL:020709-23</t>
  </si>
  <si>
    <t>ABHIJEET YADAV</t>
  </si>
  <si>
    <t>PUNE</t>
  </si>
  <si>
    <t xml:space="preserve">PSL30L-00M019       </t>
  </si>
  <si>
    <t>66082511W</t>
  </si>
  <si>
    <t>TIPL:OL:020709-24</t>
  </si>
  <si>
    <t>Firozpur</t>
  </si>
  <si>
    <t>58097663W</t>
  </si>
  <si>
    <t>TIPL:OL:020709-26</t>
  </si>
  <si>
    <t xml:space="preserve">Rohit </t>
  </si>
  <si>
    <t>MOOGA</t>
  </si>
  <si>
    <t>Y6133750H</t>
  </si>
  <si>
    <t>TIPL:OL:020709-28</t>
  </si>
  <si>
    <t>panipat</t>
  </si>
  <si>
    <t>66125165W</t>
  </si>
  <si>
    <t>TIPL:OL:020709-30</t>
  </si>
  <si>
    <t>Vishal</t>
  </si>
  <si>
    <t>Aurangabad</t>
  </si>
  <si>
    <t xml:space="preserve">PSMD0G-02500P   </t>
  </si>
  <si>
    <t>48374958W</t>
  </si>
  <si>
    <t>TIPL:OL:020709-31</t>
  </si>
  <si>
    <t>Gary Radclysse</t>
  </si>
  <si>
    <t xml:space="preserve">gurgaon </t>
  </si>
  <si>
    <t>PSU40E-02300EG3</t>
  </si>
  <si>
    <t>88192630W</t>
  </si>
  <si>
    <t>TIPL:OL:020709-33</t>
  </si>
  <si>
    <t>Neha</t>
  </si>
  <si>
    <t>PPA10E-0002N-EN</t>
  </si>
  <si>
    <t>Portege A100</t>
  </si>
  <si>
    <t>34880464G</t>
  </si>
  <si>
    <t>TIPL:OL:020709-34</t>
  </si>
  <si>
    <t>PRAKASH N THARIEN</t>
  </si>
  <si>
    <t>58087006W</t>
  </si>
  <si>
    <t>TIPL:OL:020709-35</t>
  </si>
  <si>
    <t>Decsen Dorjee</t>
  </si>
  <si>
    <t>Varanasi</t>
  </si>
  <si>
    <t xml:space="preserve">PSLBGG-00N00N </t>
  </si>
  <si>
    <t>X8144762Q</t>
  </si>
  <si>
    <t>TIPL:OL:020709-36</t>
  </si>
  <si>
    <t>Chandrashekhar</t>
  </si>
  <si>
    <t>Banaglore</t>
  </si>
  <si>
    <t xml:space="preserve">PSME2G-00Q003           </t>
  </si>
  <si>
    <t>48078677W</t>
  </si>
  <si>
    <t>TIPL:OL:020709-40</t>
  </si>
  <si>
    <t>SANJAY</t>
  </si>
  <si>
    <t>KOLKATA</t>
  </si>
  <si>
    <t>48313403W</t>
  </si>
  <si>
    <t>TIPL:OL:020709-41</t>
  </si>
  <si>
    <t>Abhishek Roy</t>
  </si>
  <si>
    <t xml:space="preserve">Lucknow </t>
  </si>
  <si>
    <t>PSLB8E-019011DU</t>
  </si>
  <si>
    <t>98345757Q</t>
  </si>
  <si>
    <t>TIPL:OL:020709-42</t>
  </si>
  <si>
    <t>Shashi Kant</t>
  </si>
  <si>
    <t>58086949W</t>
  </si>
  <si>
    <t>TIPL:OL:020709-43</t>
  </si>
  <si>
    <t>Embee Software Ltd.</t>
  </si>
  <si>
    <t xml:space="preserve">PTA83L-08L02N      </t>
  </si>
  <si>
    <t>Z6076601H</t>
  </si>
  <si>
    <t>TIPL:OL:020709-45</t>
  </si>
  <si>
    <t>DK  Jagtab</t>
  </si>
  <si>
    <t>Auranagabad</t>
  </si>
  <si>
    <t>48313161W</t>
  </si>
  <si>
    <t>TIPL:OL:020709-48</t>
  </si>
  <si>
    <t>Kanish Kaura</t>
  </si>
  <si>
    <t xml:space="preserve">PSAE3U-080023       </t>
  </si>
  <si>
    <t>78135837K</t>
  </si>
  <si>
    <t>TIPL:OL:020709-51</t>
  </si>
  <si>
    <t xml:space="preserve">Harshit Raj </t>
  </si>
  <si>
    <t>PSLBDE-005005AR</t>
  </si>
  <si>
    <t>88024342Q</t>
  </si>
  <si>
    <t>TIPL:OL:020709-53</t>
  </si>
  <si>
    <t>khalid</t>
  </si>
  <si>
    <t xml:space="preserve">PSA10L-024F3P      </t>
  </si>
  <si>
    <t>83155930P</t>
  </si>
  <si>
    <t>TIPL:OL:020709-58</t>
  </si>
  <si>
    <t>Raveen</t>
  </si>
  <si>
    <t>PSAFCL-05U014</t>
  </si>
  <si>
    <t xml:space="preserve"> 87121956Q</t>
  </si>
  <si>
    <t>TIPL:OL:020709-59</t>
  </si>
  <si>
    <t>Ramandeep</t>
  </si>
  <si>
    <t xml:space="preserve">Pathankot </t>
  </si>
  <si>
    <t>48079676W</t>
  </si>
  <si>
    <t>TIPL:OL:020709-60</t>
  </si>
  <si>
    <t>Naveen Sharma</t>
  </si>
  <si>
    <t>26090695W</t>
  </si>
  <si>
    <t>TIPL:OL:020709-62</t>
  </si>
  <si>
    <t>Raghvendra</t>
  </si>
  <si>
    <t>Y8023429W</t>
  </si>
  <si>
    <t>TIPL:OL:020709-63</t>
  </si>
  <si>
    <t>Rk Vatts</t>
  </si>
  <si>
    <t>Panchkula</t>
  </si>
  <si>
    <t xml:space="preserve">PSA50L-04S006        </t>
  </si>
  <si>
    <t>94089196P</t>
  </si>
  <si>
    <t>TIPL:OL:020709-64</t>
  </si>
  <si>
    <t>Sanjib Mukherjee</t>
  </si>
  <si>
    <t xml:space="preserve">PSME2G-00Q003 </t>
  </si>
  <si>
    <t>48057816W</t>
  </si>
  <si>
    <t>TIPL:OL:020709-66</t>
  </si>
  <si>
    <t>Alok Patel</t>
  </si>
  <si>
    <t xml:space="preserve">PSMC1L-003002     </t>
  </si>
  <si>
    <t>77168360Q</t>
  </si>
  <si>
    <t>TIPL:OL:020709-70</t>
  </si>
  <si>
    <t>Leena Singh</t>
  </si>
  <si>
    <t>48078610W</t>
  </si>
  <si>
    <t>TIPL:OL:020809-1</t>
  </si>
  <si>
    <t>Ramesh</t>
  </si>
  <si>
    <t>PSAA2U-037018</t>
  </si>
  <si>
    <t>16204633Q</t>
  </si>
  <si>
    <t>TIPL:OL:020809-2</t>
  </si>
  <si>
    <t>ashu</t>
  </si>
  <si>
    <t>mathura</t>
  </si>
  <si>
    <t xml:space="preserve">PSMC0L-02400D     </t>
  </si>
  <si>
    <t>77166127Q</t>
  </si>
  <si>
    <t>TIPL:OL:020809-3</t>
  </si>
  <si>
    <t>RAMESH KUMAR</t>
  </si>
  <si>
    <t>MATHURA</t>
  </si>
  <si>
    <t xml:space="preserve">PPM61L-01G008    </t>
  </si>
  <si>
    <t>87056296W</t>
  </si>
  <si>
    <t>TIPL:OL:020909-2</t>
  </si>
  <si>
    <t>Kamalpreet</t>
  </si>
  <si>
    <t xml:space="preserve">PSAFCL-05U014         </t>
  </si>
  <si>
    <t>87121849Q</t>
  </si>
  <si>
    <t>TIPL:OL:020909-4</t>
  </si>
  <si>
    <t>Yash  Sharma</t>
  </si>
  <si>
    <t>PSAE4E-047022EN</t>
  </si>
  <si>
    <t>Satellite Pro A200</t>
  </si>
  <si>
    <t>28207452K</t>
  </si>
  <si>
    <t>TIPL:OL:020909-5</t>
  </si>
  <si>
    <t>PSMC0L-02100D</t>
  </si>
  <si>
    <t>77162571Q</t>
  </si>
  <si>
    <t>TIPL:OL:020909-7</t>
  </si>
  <si>
    <t>Uday Patel</t>
  </si>
  <si>
    <t xml:space="preserve">Gujarat. </t>
  </si>
  <si>
    <t xml:space="preserve">PSAH8U-00700E           </t>
  </si>
  <si>
    <t>Satellite A305</t>
  </si>
  <si>
    <t>68037698Q</t>
  </si>
  <si>
    <t>TIPL:OL:020909-8</t>
  </si>
  <si>
    <t>SMTC India PVt ltd.</t>
  </si>
  <si>
    <t>PSAA8L-1QU04M</t>
  </si>
  <si>
    <t>Z6156777Q</t>
  </si>
  <si>
    <t>TIPL:OL:020909-9</t>
  </si>
  <si>
    <t>Somshekhar</t>
  </si>
  <si>
    <t>48314091W</t>
  </si>
  <si>
    <t>TIPL:OL:020909-11</t>
  </si>
  <si>
    <t>TIPL:OL:020909-14</t>
  </si>
  <si>
    <t>JAI PRAKASH</t>
  </si>
  <si>
    <t>PSLE8C-01H012</t>
  </si>
  <si>
    <t>Satellite 1000</t>
  </si>
  <si>
    <t>78144690Q</t>
  </si>
  <si>
    <t>TIPL:OL:020909-23</t>
  </si>
  <si>
    <t>Rishabh</t>
  </si>
  <si>
    <t>PSL48U-013005</t>
  </si>
  <si>
    <t>97084638R</t>
  </si>
  <si>
    <t>TIPL:OL:020909-24</t>
  </si>
  <si>
    <t xml:space="preserve">Ashwani </t>
  </si>
  <si>
    <t>58098173W</t>
  </si>
  <si>
    <t>TIPL:OL:020909-25</t>
  </si>
  <si>
    <t>Amritsar</t>
  </si>
  <si>
    <t xml:space="preserve">58086006W </t>
  </si>
  <si>
    <t>TIPL:OL:020909-31</t>
  </si>
  <si>
    <t>umir</t>
  </si>
  <si>
    <t>66083305W</t>
  </si>
  <si>
    <t>TIPL:OL:020909-32</t>
  </si>
  <si>
    <t>Onkar Singh</t>
  </si>
  <si>
    <t xml:space="preserve">PSME2G-00P003         </t>
  </si>
  <si>
    <t>58282936W</t>
  </si>
  <si>
    <t>TIPL:OL:020909-33</t>
  </si>
  <si>
    <t>Moradabad</t>
  </si>
  <si>
    <t>PSAG0U-02701V</t>
  </si>
  <si>
    <t>78302339Q</t>
  </si>
  <si>
    <t>TIPL:OL:020909-41</t>
  </si>
  <si>
    <t>Prashant</t>
  </si>
  <si>
    <t>Hubli</t>
  </si>
  <si>
    <t xml:space="preserve">48044355W </t>
  </si>
  <si>
    <t>TIPL:OL:021009-3</t>
  </si>
  <si>
    <t>George</t>
  </si>
  <si>
    <t xml:space="preserve">PSME0G-01G00C         </t>
  </si>
  <si>
    <t>68118670W</t>
  </si>
  <si>
    <t>TIPL:OL:021009-6</t>
  </si>
  <si>
    <t>Vikas Sharma</t>
  </si>
  <si>
    <t xml:space="preserve">PSAG4G-02J00N        </t>
  </si>
  <si>
    <t>58078888Q</t>
  </si>
  <si>
    <t>TIPL:OL:021009-8</t>
  </si>
  <si>
    <t>anurag</t>
  </si>
  <si>
    <t>jaipur</t>
  </si>
  <si>
    <t>PSL4CL-001002</t>
  </si>
  <si>
    <t>X7060862R</t>
  </si>
  <si>
    <t>TIPL:OL:021009-9</t>
  </si>
  <si>
    <t xml:space="preserve">PSAE6E-04R037G4           </t>
  </si>
  <si>
    <t>Y7266530K</t>
  </si>
  <si>
    <t>TIPL:OL:021009-14</t>
  </si>
  <si>
    <t>Kapil</t>
  </si>
  <si>
    <t>58283101W</t>
  </si>
  <si>
    <t>TIPL:OL:021009-16</t>
  </si>
  <si>
    <t>Rounak</t>
  </si>
  <si>
    <t xml:space="preserve">PSL30L-00M019   </t>
  </si>
  <si>
    <t>66079602W</t>
  </si>
  <si>
    <t>TIPL:OL:021009-17</t>
  </si>
  <si>
    <t xml:space="preserve">  Bangalore</t>
  </si>
  <si>
    <t xml:space="preserve">PSLBGG-00N00N     </t>
  </si>
  <si>
    <t>X8147006Q</t>
  </si>
  <si>
    <t>TIPL:OL:021009-20</t>
  </si>
  <si>
    <t>Shantano Pathak</t>
  </si>
  <si>
    <t>PSA60L-02S004</t>
  </si>
  <si>
    <t>X4087346Q</t>
  </si>
  <si>
    <t>TIPL:OL:021009-25</t>
  </si>
  <si>
    <t>Rachit</t>
  </si>
  <si>
    <t>48313209W</t>
  </si>
  <si>
    <t>TIPL:OL:021009-27</t>
  </si>
  <si>
    <t>Sarik Kamak Kant Sharma</t>
  </si>
  <si>
    <t>58302755W</t>
  </si>
  <si>
    <t>TIPL:OL:021009-29</t>
  </si>
  <si>
    <t xml:space="preserve">Ashish </t>
  </si>
  <si>
    <t xml:space="preserve">PSMC3L-02600H         </t>
  </si>
  <si>
    <t>87130891Q</t>
  </si>
  <si>
    <t>TIPL:OL:021009-30</t>
  </si>
  <si>
    <t>Mudit</t>
  </si>
  <si>
    <t>PSMA1L-0US00C</t>
  </si>
  <si>
    <t>X6170961K</t>
  </si>
  <si>
    <t>TIPL:OL:021009-31</t>
  </si>
  <si>
    <t>Rajani Vadhwa</t>
  </si>
  <si>
    <t xml:space="preserve">PSLBCG-00C00L      </t>
  </si>
  <si>
    <t>48237417Q</t>
  </si>
  <si>
    <t>TIPL:OL:021009-33</t>
  </si>
  <si>
    <t>Jitender</t>
  </si>
  <si>
    <t xml:space="preserve">PSU42E-002003KS          </t>
  </si>
  <si>
    <t>58091995W</t>
  </si>
  <si>
    <t>TIPL:OL:021009-34</t>
  </si>
  <si>
    <t xml:space="preserve">Vidya </t>
  </si>
  <si>
    <t xml:space="preserve">PSMD0G-02500P      </t>
  </si>
  <si>
    <t>58130358W</t>
  </si>
  <si>
    <t>TIPL:OL:021009-35</t>
  </si>
  <si>
    <t>58086123W</t>
  </si>
  <si>
    <t>TIPL:OL:021009-36</t>
  </si>
  <si>
    <t>Sachin Sabnis</t>
  </si>
  <si>
    <t xml:space="preserve">Belgam </t>
  </si>
  <si>
    <t>PPM80G-03E00Y</t>
  </si>
  <si>
    <t>Portege M800</t>
  </si>
  <si>
    <t>58290368W</t>
  </si>
  <si>
    <t>TIPL:OL:021009-40</t>
  </si>
  <si>
    <t>Swapnil Kothari</t>
  </si>
  <si>
    <t>Y6140399H</t>
  </si>
  <si>
    <t>TIPL:OL:021009-41</t>
  </si>
  <si>
    <t>bluechip india</t>
  </si>
  <si>
    <t>gulbrga</t>
  </si>
  <si>
    <t>58283044W</t>
  </si>
  <si>
    <t>TIPL:OL:021009-46</t>
  </si>
  <si>
    <t>Shivakumar</t>
  </si>
  <si>
    <t>Chennai</t>
  </si>
  <si>
    <t xml:space="preserve">PSAG0E-02J025AR  </t>
  </si>
  <si>
    <t>78031158Q</t>
  </si>
  <si>
    <t>TIPL:OL:021009-48</t>
  </si>
  <si>
    <t>Bharat</t>
  </si>
  <si>
    <t>PSSA1L-008006</t>
  </si>
  <si>
    <t>67092421H</t>
  </si>
  <si>
    <t>TIPL:OL:021109-7</t>
  </si>
  <si>
    <t>Rashmi Nair</t>
  </si>
  <si>
    <t xml:space="preserve">Kolkata </t>
  </si>
  <si>
    <t xml:space="preserve">PSLB0E-06X00SEN           </t>
  </si>
  <si>
    <t>88362298Q</t>
  </si>
  <si>
    <t>TIPL:OL:021109-8</t>
  </si>
  <si>
    <t>Sharad</t>
  </si>
  <si>
    <t>58080380Q</t>
  </si>
  <si>
    <t>TIPL:OL:021109-9</t>
  </si>
  <si>
    <t>Dinesh Kumar</t>
  </si>
  <si>
    <t>PPM80G-03F00M</t>
  </si>
  <si>
    <t>58114993W</t>
  </si>
  <si>
    <t>TIPL:OL:021109-10</t>
  </si>
  <si>
    <t>Sameer</t>
  </si>
  <si>
    <t>PS245L-03H7YP</t>
  </si>
  <si>
    <t>Satellite 2450</t>
  </si>
  <si>
    <t>93137554P</t>
  </si>
  <si>
    <t>TIPL:OL:021109-11</t>
  </si>
  <si>
    <t>Neha Chopra</t>
  </si>
  <si>
    <t>58085868W</t>
  </si>
  <si>
    <t>TIPL:OL:021109-12</t>
  </si>
  <si>
    <t>Sanjay</t>
  </si>
  <si>
    <t>Jalgaon</t>
  </si>
  <si>
    <t>X8135500Q</t>
  </si>
  <si>
    <t>TIPL:OL:021109-13</t>
  </si>
  <si>
    <t>Anuj</t>
  </si>
  <si>
    <t xml:space="preserve">PSMD0G-02500P    </t>
  </si>
  <si>
    <t>48244641W</t>
  </si>
  <si>
    <t>TIPL:OL:021109-15</t>
  </si>
  <si>
    <t>48340043W</t>
  </si>
  <si>
    <t>TIPL:OL:021109-16</t>
  </si>
  <si>
    <t>Pramod Chandamara</t>
  </si>
  <si>
    <t xml:space="preserve">PSMCCL-00Y004  </t>
  </si>
  <si>
    <t xml:space="preserve">18388439Q </t>
  </si>
  <si>
    <t>TIPL:OL:021109-17</t>
  </si>
  <si>
    <t>PTA83L-0EG014</t>
  </si>
  <si>
    <t>Tecra A8</t>
  </si>
  <si>
    <t>Z6082975H</t>
  </si>
  <si>
    <t>TIPL:OL:021109-20</t>
  </si>
  <si>
    <t xml:space="preserve">Ajay </t>
  </si>
  <si>
    <t>PSMC1L-009002</t>
  </si>
  <si>
    <t>87142517Q</t>
  </si>
  <si>
    <t>TIPL:OL:021109-22</t>
  </si>
  <si>
    <t>Anil</t>
  </si>
  <si>
    <t xml:space="preserve">Hyderabad </t>
  </si>
  <si>
    <t>48136085W</t>
  </si>
  <si>
    <t>TIPL:OL:021109-27</t>
  </si>
  <si>
    <t>Vivek Batra</t>
  </si>
  <si>
    <t xml:space="preserve"> PSMC1L-003002   </t>
  </si>
  <si>
    <t>77169361Q</t>
  </si>
  <si>
    <t>TIPL:OL:021109-30</t>
  </si>
  <si>
    <t>Saurabh Verma</t>
  </si>
  <si>
    <t>PSLA0L-01T00E</t>
  </si>
  <si>
    <t>76091700W</t>
  </si>
  <si>
    <t>TIPL:OL:021109-31</t>
  </si>
  <si>
    <t>pradeep</t>
  </si>
  <si>
    <t>PSAEGU-00W00U</t>
  </si>
  <si>
    <t>Satellite A215</t>
  </si>
  <si>
    <t>67502619K</t>
  </si>
  <si>
    <t>TIPL:OL:021109-32</t>
  </si>
  <si>
    <t>PTM90L-013003</t>
  </si>
  <si>
    <t>Tecra M3</t>
  </si>
  <si>
    <t>67092702H</t>
  </si>
  <si>
    <t>TIPL:OL:021109-34</t>
  </si>
  <si>
    <t>58268595W</t>
  </si>
  <si>
    <t>TIPL:OL:021109-35</t>
  </si>
  <si>
    <t xml:space="preserve">Vimlesh </t>
  </si>
  <si>
    <t>98163758W</t>
  </si>
  <si>
    <t>TIPL:OL:021109-36</t>
  </si>
  <si>
    <t>Vikram Prasad</t>
  </si>
  <si>
    <t xml:space="preserve">PPM80G-03F00M     </t>
  </si>
  <si>
    <t>58114935W</t>
  </si>
  <si>
    <t>TIPL:OL:021109-38</t>
  </si>
  <si>
    <t>Class products</t>
  </si>
  <si>
    <t>48136301W</t>
  </si>
  <si>
    <t>TIPL:OL:021109-39</t>
  </si>
  <si>
    <t>Deepak Saini</t>
  </si>
  <si>
    <t xml:space="preserve">PSMD0G-02500P         </t>
  </si>
  <si>
    <t>48280029W</t>
  </si>
  <si>
    <t>TIPL:OL:021109-40</t>
  </si>
  <si>
    <t>Partha Chanda</t>
  </si>
  <si>
    <t>PSA80L-08302U</t>
  </si>
  <si>
    <t>36224394K</t>
  </si>
  <si>
    <t>TIPL:OL:021109-41</t>
  </si>
  <si>
    <t>Meseil SALUJA</t>
  </si>
  <si>
    <t>58149114W</t>
  </si>
  <si>
    <t>TIPL:OL:021109-42</t>
  </si>
  <si>
    <t>Balakumar</t>
  </si>
  <si>
    <t xml:space="preserve">Chennai </t>
  </si>
  <si>
    <t xml:space="preserve">PPM10U-000NM702        </t>
  </si>
  <si>
    <t>Portege M100</t>
  </si>
  <si>
    <t>93044842PU</t>
  </si>
  <si>
    <t>TIPL:OL:021109-45</t>
  </si>
  <si>
    <t>Nisha Kumari</t>
  </si>
  <si>
    <t xml:space="preserve">Ghaziabad </t>
  </si>
  <si>
    <t>48057565W</t>
  </si>
  <si>
    <t>TIPL:OL:021109-47</t>
  </si>
  <si>
    <t>Max Computers</t>
  </si>
  <si>
    <t>Noida</t>
  </si>
  <si>
    <t xml:space="preserve">PSLBGG-00N00N  </t>
  </si>
  <si>
    <t>X8135320Q</t>
  </si>
  <si>
    <t>TIPL:OL:021109-51</t>
  </si>
  <si>
    <t>Ranjeet Singh</t>
  </si>
  <si>
    <t>48079994W</t>
  </si>
  <si>
    <t>TIPL:OL:021109-52</t>
  </si>
  <si>
    <t>Navpreet Singh</t>
  </si>
  <si>
    <t xml:space="preserve">PSAE3U-087023  </t>
  </si>
  <si>
    <t>78142528K</t>
  </si>
  <si>
    <t>TIPL:OL:021109-55</t>
  </si>
  <si>
    <t>Swarnankor Chandra</t>
  </si>
  <si>
    <t xml:space="preserve">PSMC1L-008001   </t>
  </si>
  <si>
    <t>77151784Q</t>
  </si>
  <si>
    <t>TIPL:OL:021209-2</t>
  </si>
  <si>
    <t>Anuj Kattar</t>
  </si>
  <si>
    <t>PSPA0U-02S01M</t>
  </si>
  <si>
    <t>Satellite P105</t>
  </si>
  <si>
    <t>86026591W</t>
  </si>
  <si>
    <t>TIPL:OL:021209-9</t>
  </si>
  <si>
    <t>Computer HUT</t>
  </si>
  <si>
    <t>Bhatinda</t>
  </si>
  <si>
    <t xml:space="preserve">PSLBGG-00N00N   </t>
  </si>
  <si>
    <t>X8145983Q</t>
  </si>
  <si>
    <t>TIPL:OL:021209-11</t>
  </si>
  <si>
    <t>Raman tomar</t>
  </si>
  <si>
    <t>48313295W</t>
  </si>
  <si>
    <t>TIPL:OL:021209-13</t>
  </si>
  <si>
    <t>G N Khayal</t>
  </si>
  <si>
    <t xml:space="preserve">Sri Nagar </t>
  </si>
  <si>
    <t>X8147929Q</t>
  </si>
  <si>
    <t>TIPL:OL:021209-14</t>
  </si>
  <si>
    <t>Abhilash Anand</t>
  </si>
  <si>
    <t xml:space="preserve"> Bangalore</t>
  </si>
  <si>
    <t xml:space="preserve">PSAGCE-00C006AR        </t>
  </si>
  <si>
    <t>Satellite A30</t>
  </si>
  <si>
    <t>88485160Q</t>
  </si>
  <si>
    <t>TIPL:OL:021209-15</t>
  </si>
  <si>
    <t>Madhu Soodhan</t>
  </si>
  <si>
    <t>26125455W</t>
  </si>
  <si>
    <t>TIPL:OL:021209-17</t>
  </si>
  <si>
    <t>Siddique</t>
  </si>
  <si>
    <t xml:space="preserve">PSA82U-02S01J    </t>
  </si>
  <si>
    <t>Z5286952K</t>
  </si>
  <si>
    <t>TIPL:OL:021209-21</t>
  </si>
  <si>
    <t>Ashok</t>
  </si>
  <si>
    <t xml:space="preserve">PSL2XL-01R007  </t>
  </si>
  <si>
    <t>36045674W</t>
  </si>
  <si>
    <t>TIPL:OL:021209-28</t>
  </si>
  <si>
    <t>mandeep singh</t>
  </si>
  <si>
    <t>new delhi</t>
  </si>
  <si>
    <t>X6119297H</t>
  </si>
  <si>
    <t>TIPL:OL:021209-30</t>
  </si>
  <si>
    <t>GCOM Systems &amp; solutions Pvt Ltd</t>
  </si>
  <si>
    <t>X8146449Q</t>
  </si>
  <si>
    <t>TIPL:OL:021209-36</t>
  </si>
  <si>
    <t xml:space="preserve">Sushmita </t>
  </si>
  <si>
    <t xml:space="preserve">PSME2G-00Q003       </t>
  </si>
  <si>
    <t>58085825W</t>
  </si>
  <si>
    <t>TIPL:OL:021209-49</t>
  </si>
  <si>
    <t>R.K International</t>
  </si>
  <si>
    <t>48340038W</t>
  </si>
  <si>
    <t>TIPL:OL:021209-54</t>
  </si>
  <si>
    <t>Nishant</t>
  </si>
  <si>
    <t>48295234Q</t>
  </si>
  <si>
    <t>TIPL:OL:021209-57</t>
  </si>
  <si>
    <t>Santosh Kumar Mishra</t>
  </si>
  <si>
    <t>PSAAQE-006008AV</t>
  </si>
  <si>
    <t>Equium</t>
  </si>
  <si>
    <t>17023085Q</t>
  </si>
  <si>
    <t>TIPL:OL:021209-58</t>
  </si>
  <si>
    <t>Kalyana Sundaram</t>
  </si>
  <si>
    <t>Channai</t>
  </si>
  <si>
    <t>26032700W</t>
  </si>
  <si>
    <t>TIPL:OL:021209-61</t>
  </si>
  <si>
    <t xml:space="preserve">Debashish </t>
  </si>
  <si>
    <t>PSAA8L-1QV04M</t>
  </si>
  <si>
    <t>X6316343Q</t>
  </si>
  <si>
    <t>TIPL:OL:021209-63</t>
  </si>
  <si>
    <t xml:space="preserve">Arjun singh </t>
  </si>
  <si>
    <t xml:space="preserve">PSLD0U-00800X      </t>
  </si>
  <si>
    <t>Satellite L320</t>
  </si>
  <si>
    <t>38246971Q</t>
  </si>
  <si>
    <t>TIPL:OL:021209-65</t>
  </si>
  <si>
    <t>Mrs Bhatia</t>
  </si>
  <si>
    <t xml:space="preserve">PTM30L-01W00F           </t>
  </si>
  <si>
    <t>TECRA M3</t>
  </si>
  <si>
    <t>Z5091901H</t>
  </si>
  <si>
    <t>TIPL:OL:021209-66</t>
  </si>
  <si>
    <t xml:space="preserve">PSLBCG-00C00L   </t>
  </si>
  <si>
    <t>48238353Q</t>
  </si>
  <si>
    <t>TIPL:OL:021209-69</t>
  </si>
  <si>
    <t>Naveen</t>
  </si>
  <si>
    <t>PSLBCG-00C00L</t>
  </si>
  <si>
    <t>48237935Q</t>
  </si>
  <si>
    <t>TIPL:OL:021209-70</t>
  </si>
  <si>
    <t>Amar Kumar</t>
  </si>
  <si>
    <t>Y6133906H</t>
  </si>
  <si>
    <t>TIPL:OL:021209-71</t>
  </si>
  <si>
    <t xml:space="preserve">Hemant Bhati </t>
  </si>
  <si>
    <t>PSMCDL-007004</t>
  </si>
  <si>
    <t xml:space="preserve"> X7085580Q</t>
  </si>
  <si>
    <t>TIPL:OL:021209-79</t>
  </si>
  <si>
    <t>67053003W</t>
  </si>
  <si>
    <t>TIPL:OL:021209-81</t>
  </si>
  <si>
    <t>Devesh Gulati</t>
  </si>
  <si>
    <t>48340036W</t>
  </si>
  <si>
    <t>TIPL:OL:021309-9</t>
  </si>
  <si>
    <t>Prasad Wate</t>
  </si>
  <si>
    <t>98163735W</t>
  </si>
  <si>
    <t>TIPL:OL:021309-14</t>
  </si>
  <si>
    <t>neeraj</t>
  </si>
  <si>
    <t>48078544W</t>
  </si>
  <si>
    <t>TIPL:OL:021309-16</t>
  </si>
  <si>
    <t>Neeraj</t>
  </si>
  <si>
    <t>Y6125081H</t>
  </si>
  <si>
    <t>TIPL:OL:021309-18</t>
  </si>
  <si>
    <t>deepak arora</t>
  </si>
  <si>
    <t xml:space="preserve">PSME2G-00P003     </t>
  </si>
  <si>
    <t>48313904W</t>
  </si>
  <si>
    <t>TIPL:OL:021309-19</t>
  </si>
  <si>
    <t>Amit Rawat</t>
  </si>
  <si>
    <t>58302827W</t>
  </si>
  <si>
    <t>TIPL:OL:021309-20</t>
  </si>
  <si>
    <t>Harish</t>
  </si>
  <si>
    <t>Punjab</t>
  </si>
  <si>
    <t xml:space="preserve">86135949H </t>
  </si>
  <si>
    <t>TIPL:OL:021309-21</t>
  </si>
  <si>
    <t>58086540W</t>
  </si>
  <si>
    <t>TIPL:OL:021309-22</t>
  </si>
  <si>
    <t>Tejendra Kumar</t>
  </si>
  <si>
    <t xml:space="preserve">Jhalandhar </t>
  </si>
  <si>
    <t>87139477Q</t>
  </si>
  <si>
    <t>TIPL:OL:021309-23</t>
  </si>
  <si>
    <t>Abhinav</t>
  </si>
  <si>
    <t xml:space="preserve">New Delhi </t>
  </si>
  <si>
    <t xml:space="preserve">PSLB8A-047004      </t>
  </si>
  <si>
    <t>98793027Q</t>
  </si>
  <si>
    <t>TIPL:OL:021309-24</t>
  </si>
  <si>
    <t>Dhruv Bajpayee</t>
  </si>
  <si>
    <t>48376200Q</t>
  </si>
  <si>
    <t>TIPL:OL:021309-25</t>
  </si>
  <si>
    <t xml:space="preserve"> 77164862Q</t>
  </si>
  <si>
    <t>TIPL:OL:021309-27</t>
  </si>
  <si>
    <t>Akshya Sharma</t>
  </si>
  <si>
    <t>Mandi</t>
  </si>
  <si>
    <t xml:space="preserve">PSLB1E-02V01L08   </t>
  </si>
  <si>
    <t>X8140987Q</t>
  </si>
  <si>
    <t>TIPL:OL:021309-28</t>
  </si>
  <si>
    <t>ADITYA</t>
  </si>
  <si>
    <t xml:space="preserve">PSMDCG-03K00L </t>
  </si>
  <si>
    <t>98177767W</t>
  </si>
  <si>
    <t>TIPL:OL:021309-30</t>
  </si>
  <si>
    <t>TIPL:OL:021309-32</t>
  </si>
  <si>
    <t>PSAD6U-01D00D</t>
  </si>
  <si>
    <t>47295570K</t>
  </si>
  <si>
    <t>TIPL:OL:021309-34</t>
  </si>
  <si>
    <t>PULKIT SHARMA</t>
  </si>
  <si>
    <t>48340127W</t>
  </si>
  <si>
    <t>TIPL:OL:021309-36</t>
  </si>
  <si>
    <t>VISHWANATH SHAHU</t>
  </si>
  <si>
    <t xml:space="preserve">PTM30L-01W00F </t>
  </si>
  <si>
    <t>26106423H</t>
  </si>
  <si>
    <t>TIPL:OL:021309-37</t>
  </si>
  <si>
    <t>Shukbal</t>
  </si>
  <si>
    <t>58149398W</t>
  </si>
  <si>
    <t>TIPL:OL:021309-39</t>
  </si>
  <si>
    <t>dr. pankaj</t>
  </si>
  <si>
    <t>mohali</t>
  </si>
  <si>
    <t>PSAD0U-05400P</t>
  </si>
  <si>
    <t>37144220K</t>
  </si>
  <si>
    <t>TIPL:OL:021309-40</t>
  </si>
  <si>
    <t>ANUJ SHARMA</t>
  </si>
  <si>
    <t>58205458W</t>
  </si>
  <si>
    <t>TIPL:OL:021309-41</t>
  </si>
  <si>
    <t xml:space="preserve">Ravi </t>
  </si>
  <si>
    <t>48313181W</t>
  </si>
  <si>
    <t>TIPL:OL:021309-46</t>
  </si>
  <si>
    <t>Abhijit gohain</t>
  </si>
  <si>
    <t>Assam</t>
  </si>
  <si>
    <t>67088770Q</t>
  </si>
  <si>
    <t>TIPL:OL:021309-48</t>
  </si>
  <si>
    <t>haryana</t>
  </si>
  <si>
    <t>48057770W</t>
  </si>
  <si>
    <t>TIPL:OL:021309-50</t>
  </si>
  <si>
    <t>PSLB8A-047004</t>
  </si>
  <si>
    <t>TIPL:OL:021309-51</t>
  </si>
  <si>
    <t>Orix auto services LTD.</t>
  </si>
  <si>
    <t>48079108W</t>
  </si>
  <si>
    <t>TIPL:OL:021309-52</t>
  </si>
  <si>
    <t>PSLE0U-00H00H</t>
  </si>
  <si>
    <t>TIPL:OL:021309-57</t>
  </si>
  <si>
    <t xml:space="preserve">FASTRACK COMPUTING </t>
  </si>
  <si>
    <t>CHANDIGARH</t>
  </si>
  <si>
    <t>98172093W</t>
  </si>
  <si>
    <t>TIPL:OL:021309-59</t>
  </si>
  <si>
    <t>Micheal</t>
  </si>
  <si>
    <t xml:space="preserve">PTA83L-08L02N </t>
  </si>
  <si>
    <t>Z6076541H</t>
  </si>
  <si>
    <t>TIPL:OL:021309-63</t>
  </si>
  <si>
    <t>Chirag Nayak</t>
  </si>
  <si>
    <t>PSM40U-07V001</t>
  </si>
  <si>
    <t>Satellite M45</t>
  </si>
  <si>
    <t>65029697Q</t>
  </si>
  <si>
    <t>TIPL:OL:021409-1</t>
  </si>
  <si>
    <t xml:space="preserve">Sumit Dhar </t>
  </si>
  <si>
    <t xml:space="preserve">Banglore </t>
  </si>
  <si>
    <t>PSA10L-024F4P</t>
  </si>
  <si>
    <t>Y3147175P</t>
  </si>
  <si>
    <t>TIPL:OL:021409-3</t>
  </si>
  <si>
    <t>Srijeet Das</t>
  </si>
  <si>
    <t xml:space="preserve">Noida </t>
  </si>
  <si>
    <t>PSA72E-2KG034S4</t>
  </si>
  <si>
    <t>Satellite M30</t>
  </si>
  <si>
    <t>25237596K</t>
  </si>
  <si>
    <t>TIPL:OL:021409-5</t>
  </si>
  <si>
    <t>Abha/DS Gupta</t>
  </si>
  <si>
    <t xml:space="preserve"> 58130845W</t>
  </si>
  <si>
    <t>TIPL:OL:021409-6</t>
  </si>
  <si>
    <t>Vaibhav Agarwal</t>
  </si>
  <si>
    <t>PSMC4L-011002</t>
  </si>
  <si>
    <t>X7235280Q</t>
  </si>
  <si>
    <t>TIPL:OL:021409-7</t>
  </si>
  <si>
    <t>Shyamal acharya</t>
  </si>
  <si>
    <t>PSAD6U-00L00C</t>
  </si>
  <si>
    <t>Z6294900K</t>
  </si>
  <si>
    <t>TIPL:OL:021409-9</t>
  </si>
  <si>
    <t>mohasin ali khan</t>
  </si>
  <si>
    <t>PSA60U-0LE015</t>
  </si>
  <si>
    <t>Satellite A65</t>
  </si>
  <si>
    <t>Z4067113Q</t>
  </si>
  <si>
    <t>TIPL:OL:021409-10</t>
  </si>
  <si>
    <t>66111625W</t>
  </si>
  <si>
    <t>TIPL:OL:021409-11</t>
  </si>
  <si>
    <t>Siddharth Kumra</t>
  </si>
  <si>
    <t xml:space="preserve">PSMC3U-06H00W   </t>
  </si>
  <si>
    <t>Z7157527Q</t>
  </si>
  <si>
    <t>TIPL:OL:021409-13</t>
  </si>
  <si>
    <t>Rohit Bhalla</t>
  </si>
  <si>
    <t xml:space="preserve">PT831A-1GDUQ         </t>
  </si>
  <si>
    <t>Tecra S1</t>
  </si>
  <si>
    <t>14024165S</t>
  </si>
  <si>
    <t>TIPL:OL:021409-14</t>
  </si>
  <si>
    <t>B K Pant</t>
  </si>
  <si>
    <t>Karnal</t>
  </si>
  <si>
    <t>17241385K</t>
  </si>
  <si>
    <t>TIPL:OL:021409-15</t>
  </si>
  <si>
    <t>Sumit</t>
  </si>
  <si>
    <t>PSAA9L-02Z00C</t>
  </si>
  <si>
    <t>56093805Q</t>
  </si>
  <si>
    <t>TIPL:OL:021409-16</t>
  </si>
  <si>
    <t>Emami Limited</t>
  </si>
  <si>
    <t>98739630Q</t>
  </si>
  <si>
    <t>TIPL:OL:021409-17</t>
  </si>
  <si>
    <t xml:space="preserve">Firoz </t>
  </si>
  <si>
    <t>okhla</t>
  </si>
  <si>
    <t>58290491W</t>
  </si>
  <si>
    <t>TIPL:OL:021409-19</t>
  </si>
  <si>
    <t xml:space="preserve">Ramya Sriniwas </t>
  </si>
  <si>
    <t xml:space="preserve">PSMD0U-01000K    </t>
  </si>
  <si>
    <t>38047374W</t>
  </si>
  <si>
    <t>TIPL:OL:021409-20</t>
  </si>
  <si>
    <t xml:space="preserve">Manjot Kaur </t>
  </si>
  <si>
    <t>X7060629R</t>
  </si>
  <si>
    <t>TIPL:OL:021409-21</t>
  </si>
  <si>
    <t>St john College Medical Hospital</t>
  </si>
  <si>
    <t>48313953W</t>
  </si>
  <si>
    <t>TIPL:OL:021409-22</t>
  </si>
  <si>
    <t>Jinu Sivanandan</t>
  </si>
  <si>
    <t>karnataka</t>
  </si>
  <si>
    <t>58283078W</t>
  </si>
  <si>
    <t>TIPL:OL:021409-23</t>
  </si>
  <si>
    <t xml:space="preserve">Pranav </t>
  </si>
  <si>
    <t xml:space="preserve">   PSM42U-016006      </t>
  </si>
  <si>
    <t>Satellite M40</t>
  </si>
  <si>
    <t>X5040005Q</t>
  </si>
  <si>
    <t>TIPL:OL:021409-24</t>
  </si>
  <si>
    <t>Panchali Garge</t>
  </si>
  <si>
    <t xml:space="preserve">PSMCDL-007004           </t>
  </si>
  <si>
    <t xml:space="preserve">X7096809Q </t>
  </si>
  <si>
    <t>TIPL:OL:021509-1</t>
  </si>
  <si>
    <t>Manish Hore</t>
  </si>
  <si>
    <t xml:space="preserve"> Delhi </t>
  </si>
  <si>
    <t xml:space="preserve">PSMD0U-01000K         </t>
  </si>
  <si>
    <t>48127828W</t>
  </si>
  <si>
    <t>TIPL:OL:021509-6</t>
  </si>
  <si>
    <t>tarun mukerjee</t>
  </si>
  <si>
    <t>26126212W</t>
  </si>
  <si>
    <t>TIPL:OL:021509-7</t>
  </si>
  <si>
    <t xml:space="preserve">R.P Singh </t>
  </si>
  <si>
    <t>58205717W</t>
  </si>
  <si>
    <t>TIPL:OL:021509-9</t>
  </si>
  <si>
    <t>ANUBHAV MISHRA</t>
  </si>
  <si>
    <t xml:space="preserve">PTA83L-04902N </t>
  </si>
  <si>
    <t>76164841H</t>
  </si>
  <si>
    <t>TIPL:OL:021509-12</t>
  </si>
  <si>
    <t>Naveen kumar</t>
  </si>
  <si>
    <t xml:space="preserve">Punchkula </t>
  </si>
  <si>
    <t>58283283W</t>
  </si>
  <si>
    <t>TIPL:OL:021609-2</t>
  </si>
  <si>
    <t>PTS52U-07Q01M</t>
  </si>
  <si>
    <t>Tecra A9</t>
  </si>
  <si>
    <t>18056818H</t>
  </si>
  <si>
    <t>TIPL:OL:021609-4</t>
  </si>
  <si>
    <t>CONTROL AND SWITCH GEAR</t>
  </si>
  <si>
    <t xml:space="preserve">  PSME2G-00P003     </t>
  </si>
  <si>
    <t>58302593W</t>
  </si>
  <si>
    <t>TIPL:OL:021609-5</t>
  </si>
  <si>
    <t>ANKUR TAYAL</t>
  </si>
  <si>
    <t>48071505W</t>
  </si>
  <si>
    <t>TIPL:OL:021609-9</t>
  </si>
  <si>
    <t>Sunita Pardeshi</t>
  </si>
  <si>
    <t>98736933Q</t>
  </si>
  <si>
    <t>TIPL:OL:021609-13</t>
  </si>
  <si>
    <t xml:space="preserve">Soji John </t>
  </si>
  <si>
    <t>PSU40U-08001G</t>
  </si>
  <si>
    <t>78061468W</t>
  </si>
  <si>
    <t>TIPL:OL:021609-14</t>
  </si>
  <si>
    <t>GURINDER SINGH</t>
  </si>
  <si>
    <t>MOHALI</t>
  </si>
  <si>
    <t>58283298W</t>
  </si>
  <si>
    <t>TIPL:OL:021609-15</t>
  </si>
  <si>
    <t>Harpreet Singh</t>
  </si>
  <si>
    <t xml:space="preserve">ropar </t>
  </si>
  <si>
    <t>58283248W</t>
  </si>
  <si>
    <t>TIPL:OL:021609-18</t>
  </si>
  <si>
    <t>Ajay Unnikrishnan</t>
  </si>
  <si>
    <t>48244899W</t>
  </si>
  <si>
    <t>TIPL:OL:021609-22</t>
  </si>
  <si>
    <t>Yogesh Garg</t>
  </si>
  <si>
    <t>Z6090092H</t>
  </si>
  <si>
    <t>TIPL:OL:021609-23</t>
  </si>
  <si>
    <t>Dr Divya</t>
  </si>
  <si>
    <t>Satellite L-310</t>
  </si>
  <si>
    <t>58086822W</t>
  </si>
  <si>
    <t>TIPL:OL:021609-24</t>
  </si>
  <si>
    <t>TIPL:OL:021609-25</t>
  </si>
  <si>
    <t>Rakesh Kumar</t>
  </si>
  <si>
    <t>17313966Q</t>
  </si>
  <si>
    <t>TIPL:OL:021609-26</t>
  </si>
  <si>
    <t>Prasan Jain</t>
  </si>
  <si>
    <t xml:space="preserve">PSAE3U-06Y023            </t>
  </si>
  <si>
    <t>48174534K</t>
  </si>
  <si>
    <t>TIPL:OL:021609-27</t>
  </si>
  <si>
    <t>sowbhagya media ltd</t>
  </si>
  <si>
    <t>HYDRABAD</t>
  </si>
  <si>
    <t xml:space="preserve">PSMC0L-02400D </t>
  </si>
  <si>
    <t>97141833Q</t>
  </si>
  <si>
    <t>TIPL:OL:021609-31</t>
  </si>
  <si>
    <t>S chandra Sharma</t>
  </si>
  <si>
    <t xml:space="preserve">Imphal </t>
  </si>
  <si>
    <t>PSAF3U-0NR00V</t>
  </si>
  <si>
    <t>18438056Q</t>
  </si>
  <si>
    <t>TIPL:OL:021609-36</t>
  </si>
  <si>
    <t>Sajan Jayaprakash</t>
  </si>
  <si>
    <t>Maharashtra</t>
  </si>
  <si>
    <t xml:space="preserve">PSMC3L-02600H  </t>
  </si>
  <si>
    <t>77130797Q</t>
  </si>
  <si>
    <t>TIPL:OL:021609-37</t>
  </si>
  <si>
    <t>Sudipto Shah</t>
  </si>
  <si>
    <t xml:space="preserve"> Kolkata</t>
  </si>
  <si>
    <t xml:space="preserve">PSME6G-00E002   </t>
  </si>
  <si>
    <t>X8027198W</t>
  </si>
  <si>
    <t>TIPL:OL:021609-38</t>
  </si>
  <si>
    <t>DR Sita Ram</t>
  </si>
  <si>
    <t xml:space="preserve">RAJASTHAN </t>
  </si>
  <si>
    <t xml:space="preserve">PSAA8L-1QU04M </t>
  </si>
  <si>
    <t>Y6353679Q</t>
  </si>
  <si>
    <t>TIPL:OL:021609-40</t>
  </si>
  <si>
    <t xml:space="preserve">Vaibhav </t>
  </si>
  <si>
    <t>MuzzafarNagar</t>
  </si>
  <si>
    <t>66015699W</t>
  </si>
  <si>
    <t>TIPL:OL:021609-41</t>
  </si>
  <si>
    <t>Navendra Singh</t>
  </si>
  <si>
    <t>87094454R</t>
  </si>
  <si>
    <t>TIPL:OL:021609-45</t>
  </si>
  <si>
    <t>Karan Jain</t>
  </si>
  <si>
    <t>PSLB0C-08R08C</t>
  </si>
  <si>
    <t>88109977Q</t>
  </si>
  <si>
    <t>TIPL:OL:021609-46</t>
  </si>
  <si>
    <t>Muneet Agarwal</t>
  </si>
  <si>
    <t xml:space="preserve"> Punjab</t>
  </si>
  <si>
    <t xml:space="preserve">PSMA0L-19P034   </t>
  </si>
  <si>
    <t>Y6210195K</t>
  </si>
  <si>
    <t>TIPL:OL:021609-50</t>
  </si>
  <si>
    <t>Ankur</t>
  </si>
  <si>
    <t>PSA60L-091003</t>
  </si>
  <si>
    <t>84125475Q</t>
  </si>
  <si>
    <t>TIPL:OL:021609-54</t>
  </si>
  <si>
    <t>Manoj chaurasiya</t>
  </si>
  <si>
    <t xml:space="preserve">PSL4CL-001002      </t>
  </si>
  <si>
    <t>X7060715R</t>
  </si>
  <si>
    <t>TIPL:OL:021609-58</t>
  </si>
  <si>
    <t xml:space="preserve">Mohd Hanif </t>
  </si>
  <si>
    <t>Rihand Nagar</t>
  </si>
  <si>
    <t xml:space="preserve">PSMA0L-19P034      </t>
  </si>
  <si>
    <t>Y6210537K</t>
  </si>
  <si>
    <t>TIPL:OL:021709-11</t>
  </si>
  <si>
    <t>MAHESH</t>
  </si>
  <si>
    <t>CHENNAI</t>
  </si>
  <si>
    <t xml:space="preserve">PSL48L-01Y00L     </t>
  </si>
  <si>
    <t>97077323R</t>
  </si>
  <si>
    <t>TIPL:OL:021709-20</t>
  </si>
  <si>
    <t>ALOK KUMAR</t>
  </si>
  <si>
    <t>PSAF3L-0SR012</t>
  </si>
  <si>
    <t>Z7067192Q</t>
  </si>
  <si>
    <t>TIPL:OL:021709-25</t>
  </si>
  <si>
    <t xml:space="preserve">Rajan Kumar </t>
  </si>
  <si>
    <t>58302774W</t>
  </si>
  <si>
    <t>TIPL:OL:021709-29</t>
  </si>
  <si>
    <t>hemant</t>
  </si>
  <si>
    <t xml:space="preserve"> 48136218W</t>
  </si>
  <si>
    <t>TIPL:OL:021709-30</t>
  </si>
  <si>
    <t>Surbhi</t>
  </si>
  <si>
    <t xml:space="preserve">PSLA0L-02400W    </t>
  </si>
  <si>
    <t>96050357W</t>
  </si>
  <si>
    <t>TIPL:OL:021709-31</t>
  </si>
  <si>
    <t>anurag anand</t>
  </si>
  <si>
    <t>agra</t>
  </si>
  <si>
    <t>PSMA0L-19P034</t>
  </si>
  <si>
    <t>Z6140517K</t>
  </si>
  <si>
    <t>TIPL:OL:021709-32</t>
  </si>
  <si>
    <t>vivek</t>
  </si>
  <si>
    <t xml:space="preserve"> PSLD8U-00G001       </t>
  </si>
  <si>
    <t>Y8685700Q</t>
  </si>
  <si>
    <t>TIPL:OL:021709-36</t>
  </si>
  <si>
    <t>Rajesh Aggarwal</t>
  </si>
  <si>
    <t xml:space="preserve">Bareli </t>
  </si>
  <si>
    <t>48136387W</t>
  </si>
  <si>
    <t>TIPL:OL:021709-38</t>
  </si>
  <si>
    <t>SUDARSHAN</t>
  </si>
  <si>
    <t>PSU48U-007002</t>
  </si>
  <si>
    <t>68248079W</t>
  </si>
  <si>
    <t>TIPL:OL:021709-39</t>
  </si>
  <si>
    <t>Enosh</t>
  </si>
  <si>
    <t>PTA83E-01D023AR</t>
  </si>
  <si>
    <t>66074255H</t>
  </si>
  <si>
    <t>TIPL:OL:021709-40</t>
  </si>
  <si>
    <t xml:space="preserve">AMIT </t>
  </si>
  <si>
    <t>PPM30L-01J002</t>
  </si>
  <si>
    <t>Portege M300</t>
  </si>
  <si>
    <t>15027461J</t>
  </si>
  <si>
    <t>TIPL:OL:021709-42</t>
  </si>
  <si>
    <t>Dr. Sanjeev</t>
  </si>
  <si>
    <t>PSAE3U-07Y023</t>
  </si>
  <si>
    <t>68119717K</t>
  </si>
  <si>
    <t>TIPL:OL:021709-48</t>
  </si>
  <si>
    <t>Siddesh</t>
  </si>
  <si>
    <t xml:space="preserve">PSMA0L-0NM009   </t>
  </si>
  <si>
    <t>76205812K</t>
  </si>
  <si>
    <t>TIPL:OL:021709-52</t>
  </si>
  <si>
    <t>Uttam Surana</t>
  </si>
  <si>
    <t>97094489R</t>
  </si>
  <si>
    <t>TIPL:OL:021709-56</t>
  </si>
  <si>
    <t>ME george</t>
  </si>
  <si>
    <t xml:space="preserve">PPM80G-03F00M          </t>
  </si>
  <si>
    <t>58114899W</t>
  </si>
  <si>
    <t>TIPL:OL:021709-57</t>
  </si>
  <si>
    <t>Biju Jacob John</t>
  </si>
  <si>
    <t>PSME0G-01G00C</t>
  </si>
  <si>
    <t>68118536W</t>
  </si>
  <si>
    <t>TIPL:OL:021709-58</t>
  </si>
  <si>
    <t>Oxfam India</t>
  </si>
  <si>
    <t xml:space="preserve">PSME6G-00E002            </t>
  </si>
  <si>
    <t>98163575W</t>
  </si>
  <si>
    <t>TIPL:OL:021709-60</t>
  </si>
  <si>
    <t>X7085580Q</t>
  </si>
  <si>
    <t>TIPL:OL:021709-62</t>
  </si>
  <si>
    <t xml:space="preserve">PSME0G-01G00C        </t>
  </si>
  <si>
    <t xml:space="preserve">68118670W </t>
  </si>
  <si>
    <t>TIPL:OL:021709-63</t>
  </si>
  <si>
    <t>Vinod Kumar Srivastav</t>
  </si>
  <si>
    <t xml:space="preserve">PSMB0U-015007    </t>
  </si>
  <si>
    <t>Satellite M115</t>
  </si>
  <si>
    <t>Y6374777Q</t>
  </si>
  <si>
    <t>TIPL:OL:021709-64</t>
  </si>
  <si>
    <t>Mr. M.E. George</t>
  </si>
  <si>
    <t>98163564W</t>
  </si>
  <si>
    <t>TIPL:OL:021709-66</t>
  </si>
  <si>
    <t xml:space="preserve">Rupesh Kanse </t>
  </si>
  <si>
    <t>48244854W</t>
  </si>
  <si>
    <t>TIPL:OL:021709-67</t>
  </si>
  <si>
    <t>Yogesh</t>
  </si>
  <si>
    <t xml:space="preserve">PSME2G-00Q003         </t>
  </si>
  <si>
    <t>58205811W</t>
  </si>
  <si>
    <t>TIPL:OL:021709-68</t>
  </si>
  <si>
    <t>AVINASH</t>
  </si>
  <si>
    <t>BANGLORE</t>
  </si>
  <si>
    <t xml:space="preserve">PSAA9L-120045 </t>
  </si>
  <si>
    <t>Y6354639Q</t>
  </si>
  <si>
    <t>TIPL:OL:021709-69</t>
  </si>
  <si>
    <t>P T Vergis</t>
  </si>
  <si>
    <t>PT810U-169F2</t>
  </si>
  <si>
    <t>Tecra 8100</t>
  </si>
  <si>
    <t>Y0128122U</t>
  </si>
  <si>
    <t>TIPL:OL:021709-71</t>
  </si>
  <si>
    <t>Dinesh</t>
  </si>
  <si>
    <t>26105066W</t>
  </si>
  <si>
    <t>TIPL:OL:021709-72</t>
  </si>
  <si>
    <t>Saurav</t>
  </si>
  <si>
    <t>gurgaon</t>
  </si>
  <si>
    <t>Z6089003H</t>
  </si>
  <si>
    <t>TIPL:OL:021709-73</t>
  </si>
  <si>
    <t>Faridabad</t>
  </si>
  <si>
    <t xml:space="preserve">PSL30L-00M019    </t>
  </si>
  <si>
    <t>66125556W</t>
  </si>
  <si>
    <t>TIPL:OL:021709-74</t>
  </si>
  <si>
    <t>Anis modi</t>
  </si>
  <si>
    <t>Gorakhpur</t>
  </si>
  <si>
    <t>58149383W</t>
  </si>
  <si>
    <t>TIPL:OL:021709-75</t>
  </si>
  <si>
    <t>Jignesh</t>
  </si>
  <si>
    <t>PSM40L-09600C</t>
  </si>
  <si>
    <t>95022642Q</t>
  </si>
  <si>
    <t>TIPL:OL:021709-76</t>
  </si>
  <si>
    <t xml:space="preserve">48313209W </t>
  </si>
  <si>
    <t>TIPL:OL:021709-77</t>
  </si>
  <si>
    <t>Biswajeet</t>
  </si>
  <si>
    <t>48190124W</t>
  </si>
  <si>
    <t>TIPL:OL:021709-80</t>
  </si>
  <si>
    <t xml:space="preserve">Girish </t>
  </si>
  <si>
    <t xml:space="preserve">PSMD0G-02500P     </t>
  </si>
  <si>
    <t>48313076W</t>
  </si>
  <si>
    <t>TIPL:OL:021709-82</t>
  </si>
  <si>
    <t>ASHA KUMAR</t>
  </si>
  <si>
    <t>97094065R</t>
  </si>
  <si>
    <t>TIPL:OL:021709-84</t>
  </si>
  <si>
    <t>Handeep Singh Chandok</t>
  </si>
  <si>
    <t>87122113Q</t>
  </si>
  <si>
    <t>TIPL:OL:021809-5</t>
  </si>
  <si>
    <t>GURUJEET BARARA</t>
  </si>
  <si>
    <t xml:space="preserve">PSL48L-01Y00L      </t>
  </si>
  <si>
    <t>97077234R</t>
  </si>
  <si>
    <t>TIPL:OL:021809-49</t>
  </si>
  <si>
    <t>moolchand Pokar</t>
  </si>
  <si>
    <t xml:space="preserve">PPR50L-04E039           </t>
  </si>
  <si>
    <t>Y7099727H</t>
  </si>
  <si>
    <t>TIPL:OL:021809-51</t>
  </si>
  <si>
    <t>JITENDER</t>
  </si>
  <si>
    <t xml:space="preserve"> 38144414Q</t>
  </si>
  <si>
    <t>TIPL:OL:021809-54</t>
  </si>
  <si>
    <t>Diarmaid Byrne</t>
  </si>
  <si>
    <t>PTM50E-0CH013EN</t>
  </si>
  <si>
    <t>Tecra M5</t>
  </si>
  <si>
    <t xml:space="preserve"> 76141186H</t>
  </si>
  <si>
    <t>TIPL:OL:021809-58</t>
  </si>
  <si>
    <t>RAJENDRA</t>
  </si>
  <si>
    <t xml:space="preserve">PSU30E-01K017AR         </t>
  </si>
  <si>
    <t>Satellite U300</t>
  </si>
  <si>
    <t>87026203W</t>
  </si>
  <si>
    <t>TIPL:OL:021809-59</t>
  </si>
  <si>
    <t>X8027227W</t>
  </si>
  <si>
    <t>TIPL:OL:021809-65</t>
  </si>
  <si>
    <t>Manpreet</t>
  </si>
  <si>
    <t>58130431W</t>
  </si>
  <si>
    <t>TIPL:OL:021809-68</t>
  </si>
  <si>
    <t>Rajesh</t>
  </si>
  <si>
    <t xml:space="preserve">Gurgaon </t>
  </si>
  <si>
    <t>Z6082190H</t>
  </si>
  <si>
    <t>TIPL:OL:021809-75</t>
  </si>
  <si>
    <t xml:space="preserve">Harminder </t>
  </si>
  <si>
    <t xml:space="preserve">Hoshiyarpur </t>
  </si>
  <si>
    <t xml:space="preserve">PSMC1L-008001      </t>
  </si>
  <si>
    <t>87141306Q</t>
  </si>
  <si>
    <t>TIPL:OL:021809-76</t>
  </si>
  <si>
    <t>Micro Haat</t>
  </si>
  <si>
    <t xml:space="preserve">PSAJ0E-01300QTE     </t>
  </si>
  <si>
    <t>48319353W</t>
  </si>
  <si>
    <t>TIPL:OL:021809-80</t>
  </si>
  <si>
    <t>Harjas Karan</t>
  </si>
  <si>
    <t>PSLB0H-07D00F</t>
  </si>
  <si>
    <t>88308136Q</t>
  </si>
  <si>
    <t>TIPL:OL:021809-86</t>
  </si>
  <si>
    <t>COMPUTER shoppee</t>
  </si>
  <si>
    <t>hubli</t>
  </si>
  <si>
    <t>PSMDCG-03K00L</t>
  </si>
  <si>
    <t>98177713W</t>
  </si>
  <si>
    <t>TIPL:OL:021809-87</t>
  </si>
  <si>
    <t>48044433W</t>
  </si>
  <si>
    <t>TIPL:OL:021809-101</t>
  </si>
  <si>
    <t>Gurpreet Singh</t>
  </si>
  <si>
    <t>58205623W</t>
  </si>
  <si>
    <t>TIPL:OL:021809-102</t>
  </si>
  <si>
    <t>TIPL:OL:021809-105</t>
  </si>
  <si>
    <t>TIPL:OL:021809-108</t>
  </si>
  <si>
    <t>Sundaram</t>
  </si>
  <si>
    <t>PSAA2U-01X019</t>
  </si>
  <si>
    <t>16121241Q</t>
  </si>
  <si>
    <t>TIPL:OL:021809-109</t>
  </si>
  <si>
    <t>Vinayak</t>
  </si>
  <si>
    <t>58302727W</t>
  </si>
  <si>
    <t>TIPL:OL:021809-110</t>
  </si>
  <si>
    <t>Keshav</t>
  </si>
  <si>
    <t>48318287Q</t>
  </si>
  <si>
    <t>TIPL:OL:021809-111</t>
  </si>
  <si>
    <t>Ranjan Vishash</t>
  </si>
  <si>
    <t xml:space="preserve">PTA83L-04902N      </t>
  </si>
  <si>
    <t>86144082H</t>
  </si>
  <si>
    <t>TIPL:OL:021809-115</t>
  </si>
  <si>
    <t>Sunil Arora</t>
  </si>
  <si>
    <t xml:space="preserve">PSU40E-00E00WAR       </t>
  </si>
  <si>
    <t>58355494W</t>
  </si>
  <si>
    <t>TIPL:OL:021809-119</t>
  </si>
  <si>
    <t>Sanjay Kr. Sharma</t>
  </si>
  <si>
    <t xml:space="preserve">PPM80G-03F00M    </t>
  </si>
  <si>
    <t>58115177W</t>
  </si>
  <si>
    <t>TIPL:OL:021809-135</t>
  </si>
  <si>
    <t>AJIT KUMAR</t>
  </si>
  <si>
    <t>PSMC3L-02600H</t>
  </si>
  <si>
    <t>77131253Q</t>
  </si>
  <si>
    <t>TIPL:OL:021909-4</t>
  </si>
  <si>
    <t>Binoy</t>
  </si>
  <si>
    <t>PPR50U-07X020</t>
  </si>
  <si>
    <t>48084521H</t>
  </si>
  <si>
    <t>TIPL:OL:021909-10</t>
  </si>
  <si>
    <t>LOKESH</t>
  </si>
  <si>
    <t>48313092W</t>
  </si>
  <si>
    <t>TIPL:OL:021909-12</t>
  </si>
  <si>
    <t>PSAA9L-17E04H</t>
  </si>
  <si>
    <t>Y6357579Q</t>
  </si>
  <si>
    <t>TIPL:OL:021909-18</t>
  </si>
  <si>
    <t xml:space="preserve">Iti </t>
  </si>
  <si>
    <t xml:space="preserve">PSAA9L-00Q00C  </t>
  </si>
  <si>
    <t>66109397Q</t>
  </si>
  <si>
    <t>TIPL:OL:021909-20</t>
  </si>
  <si>
    <t xml:space="preserve">Parmpal Singh </t>
  </si>
  <si>
    <t xml:space="preserve">PSLB0C-08R08C        </t>
  </si>
  <si>
    <t>88121285Q</t>
  </si>
  <si>
    <t>TIPL:OL:021909-24</t>
  </si>
  <si>
    <t xml:space="preserve">PSU44E-01D017EN         </t>
  </si>
  <si>
    <t>X8096455W</t>
  </si>
  <si>
    <t>TIPL:OL:021909-25</t>
  </si>
  <si>
    <t xml:space="preserve">Ludhiana </t>
  </si>
  <si>
    <t xml:space="preserve">PTA83L-04902N  </t>
  </si>
  <si>
    <t>86139483H</t>
  </si>
  <si>
    <t>TIPL:OL:021909-26</t>
  </si>
  <si>
    <t>98734139Q</t>
  </si>
  <si>
    <t>TIPL:OL:021909-27</t>
  </si>
  <si>
    <t>S S Siddiqui</t>
  </si>
  <si>
    <t xml:space="preserve">PSAANE-03K012AR          </t>
  </si>
  <si>
    <t>37163521Q</t>
  </si>
  <si>
    <t>TIPL:OL:021909-28</t>
  </si>
  <si>
    <t>KIRBY</t>
  </si>
  <si>
    <t>CHANDHIGARH</t>
  </si>
  <si>
    <t>58283062W</t>
  </si>
  <si>
    <t>TIPL:OL:021909-31</t>
  </si>
  <si>
    <t>Ankita Mishra</t>
  </si>
  <si>
    <t>97079609R</t>
  </si>
  <si>
    <t>TIPL:OL:021909-32</t>
  </si>
  <si>
    <t>Raghav</t>
  </si>
  <si>
    <t>PSAG4E-04901CEN</t>
  </si>
  <si>
    <t>78145671Q</t>
  </si>
  <si>
    <t>TIPL:OL:021909-34</t>
  </si>
  <si>
    <t>Jotsina</t>
  </si>
  <si>
    <t>68118613W</t>
  </si>
  <si>
    <t>TIPL:OL:021909-35</t>
  </si>
  <si>
    <t>Indrajeet Chakrawati</t>
  </si>
  <si>
    <t>Siliguri</t>
  </si>
  <si>
    <t xml:space="preserve">PSLBCG-00C00L         </t>
  </si>
  <si>
    <t>58081658Q</t>
  </si>
  <si>
    <t>TIPL:OL:021909-37</t>
  </si>
  <si>
    <t>IMS Parmer</t>
  </si>
  <si>
    <t>58283515W</t>
  </si>
  <si>
    <t>TIPL:OL:021909-40</t>
  </si>
  <si>
    <t>Shushil Kumar</t>
  </si>
  <si>
    <t xml:space="preserve">PSME2G-00P003           </t>
  </si>
  <si>
    <t>58283434W</t>
  </si>
  <si>
    <t>TIPL:OL:021909-45</t>
  </si>
  <si>
    <t>Poonam Khanna</t>
  </si>
  <si>
    <t>48057708W</t>
  </si>
  <si>
    <t>TIPL:OL:021909-46</t>
  </si>
  <si>
    <t>K L Mehta</t>
  </si>
  <si>
    <t>PSA70U-0WQ00G</t>
  </si>
  <si>
    <t>Satellite A75</t>
  </si>
  <si>
    <t>15113268K</t>
  </si>
  <si>
    <t>TIPL:OL:021909-47</t>
  </si>
  <si>
    <t xml:space="preserve">Dinesh Agarwal </t>
  </si>
  <si>
    <t xml:space="preserve">PTS20L-02F005         </t>
  </si>
  <si>
    <t>Tecra S2</t>
  </si>
  <si>
    <t>25390910K</t>
  </si>
  <si>
    <t>TIPL:OL:021909-48</t>
  </si>
  <si>
    <t>Raja Prakash</t>
  </si>
  <si>
    <t>98733692Q</t>
  </si>
  <si>
    <t>TIPL:OL:021909-50</t>
  </si>
  <si>
    <t xml:space="preserve">Equis induia pvtl Ltd. </t>
  </si>
  <si>
    <t>PPR21L-00F00D</t>
  </si>
  <si>
    <t>66108525H</t>
  </si>
  <si>
    <t>TIPL:OL:021909-51</t>
  </si>
  <si>
    <t xml:space="preserve"> Amandeep Singh</t>
  </si>
  <si>
    <t xml:space="preserve">PSMC0L-02100D    </t>
  </si>
  <si>
    <t>77162993Q</t>
  </si>
  <si>
    <t>TIPL:OL:021909-55</t>
  </si>
  <si>
    <t>58302809W</t>
  </si>
  <si>
    <t>TIPL:OL:021909-56</t>
  </si>
  <si>
    <t>TIPL:OL:021909-57</t>
  </si>
  <si>
    <t>98164086W</t>
  </si>
  <si>
    <t>TIPL:OL:021909-60</t>
  </si>
  <si>
    <t xml:space="preserve">Control &amp; switch gear electric </t>
  </si>
  <si>
    <t xml:space="preserve">PSMC1L-00C002      </t>
  </si>
  <si>
    <t>87134275Q</t>
  </si>
  <si>
    <t>TIPL:OL:021909-61</t>
  </si>
  <si>
    <t>I Micro infotech Pvt. ltd</t>
  </si>
  <si>
    <t>Y6132384H</t>
  </si>
  <si>
    <t>TIPL:OL:021909-65</t>
  </si>
  <si>
    <t>TIPL:OL:021909-66</t>
  </si>
  <si>
    <t>PSA50L-04P006</t>
  </si>
  <si>
    <t>74097708P</t>
  </si>
  <si>
    <t>TIPL:OL:021909-69</t>
  </si>
  <si>
    <t>Devashish</t>
  </si>
  <si>
    <t xml:space="preserve">PSME2G-00P003          </t>
  </si>
  <si>
    <t>58302768W</t>
  </si>
  <si>
    <t>TIPL:OL:022009-1</t>
  </si>
  <si>
    <t xml:space="preserve">PPM80G-03E00Y        </t>
  </si>
  <si>
    <t>58289854W</t>
  </si>
  <si>
    <t>TIPL:OL:022009-2</t>
  </si>
  <si>
    <t>SATISH</t>
  </si>
  <si>
    <t>98730267Q</t>
  </si>
  <si>
    <t>TIPL:OL:022009-8</t>
  </si>
  <si>
    <t>op grover</t>
  </si>
  <si>
    <t xml:space="preserve">PSAD0U-05400P      </t>
  </si>
  <si>
    <t>57295419K</t>
  </si>
  <si>
    <t>TIPL:OL:022009-10</t>
  </si>
  <si>
    <t>BHUSAN AUTO FINANACE INDIA PVT LTD.</t>
  </si>
  <si>
    <t>Y6354633Q</t>
  </si>
  <si>
    <t>TIPL:OL:022009-11</t>
  </si>
  <si>
    <t>PSAF0U-02C009</t>
  </si>
  <si>
    <t>47040457Q</t>
  </si>
  <si>
    <t>TIPL:OL:022009-12</t>
  </si>
  <si>
    <t>VIKRAM</t>
  </si>
  <si>
    <t xml:space="preserve">PSME6G-00E002        </t>
  </si>
  <si>
    <t>98163879W</t>
  </si>
  <si>
    <t>TIPL:OL:022009-14</t>
  </si>
  <si>
    <t xml:space="preserve">Sanjeev </t>
  </si>
  <si>
    <t xml:space="preserve">PPM10L-006D2P       </t>
  </si>
  <si>
    <t>Y3147675P</t>
  </si>
  <si>
    <t>TIPL:OL:022009-16</t>
  </si>
  <si>
    <t>Ram chandra</t>
  </si>
  <si>
    <t xml:space="preserve">PSAAKL-00D008      </t>
  </si>
  <si>
    <t>17313458Q</t>
  </si>
  <si>
    <t>TIPL:OL:022009-17</t>
  </si>
  <si>
    <t>Pallavi Sharma</t>
  </si>
  <si>
    <t>Uttrakhand</t>
  </si>
  <si>
    <t>48057557W</t>
  </si>
  <si>
    <t>TIPL:OL:022009-18</t>
  </si>
  <si>
    <t xml:space="preserve">Chandigarh </t>
  </si>
  <si>
    <t xml:space="preserve">PSME0G-01G00C   </t>
  </si>
  <si>
    <t>68118573W</t>
  </si>
  <si>
    <t>TIPL:OL:022009-26</t>
  </si>
  <si>
    <t>Mysore</t>
  </si>
  <si>
    <t>X8136018Q</t>
  </si>
  <si>
    <t>TIPL:OL:022009-30</t>
  </si>
  <si>
    <t xml:space="preserve">PSAG4G-02J00N     </t>
  </si>
  <si>
    <t>48385667Q</t>
  </si>
  <si>
    <t>TIPL:OL:022009-32</t>
  </si>
  <si>
    <t>98748543Q</t>
  </si>
  <si>
    <t>TIPL:OL:022009-34</t>
  </si>
  <si>
    <t xml:space="preserve">PTM30L-01W00F      </t>
  </si>
  <si>
    <t>26106079H</t>
  </si>
  <si>
    <t>TIPL:OL:022009-36</t>
  </si>
  <si>
    <t>Sandeep Ahuja</t>
  </si>
  <si>
    <t>N. Delhi</t>
  </si>
  <si>
    <t>PSAE0E-04800KAR</t>
  </si>
  <si>
    <t>67141162K</t>
  </si>
  <si>
    <t>TIPL:OL:022009-38</t>
  </si>
  <si>
    <t>Vikash Kapooria</t>
  </si>
  <si>
    <t>AMBALA</t>
  </si>
  <si>
    <t xml:space="preserve">PSLB8C-04N01X     </t>
  </si>
  <si>
    <t>Y8541699Q</t>
  </si>
  <si>
    <t>TIPL:OL:022009-40</t>
  </si>
  <si>
    <t xml:space="preserve">Lailakshi </t>
  </si>
  <si>
    <t xml:space="preserve">PT831L-11Q4L </t>
  </si>
  <si>
    <t>93015084S</t>
  </si>
  <si>
    <t>TIPL:OL:022009-42</t>
  </si>
  <si>
    <t>CHANDRA SHEKHAR</t>
  </si>
  <si>
    <t>76165776H</t>
  </si>
  <si>
    <t>TIPL:OL:022009-43</t>
  </si>
  <si>
    <t>Dr Mahipal Yadav</t>
  </si>
  <si>
    <t>66085599W</t>
  </si>
  <si>
    <t>TIPL:OL:022009-45</t>
  </si>
  <si>
    <t>alok</t>
  </si>
  <si>
    <t>76162917H</t>
  </si>
  <si>
    <t>TIPL:OL:022009-47</t>
  </si>
  <si>
    <t>Rakesh</t>
  </si>
  <si>
    <t>58205603W</t>
  </si>
  <si>
    <t>TIPL:OL:022009-49</t>
  </si>
  <si>
    <t xml:space="preserve">Jalandhar </t>
  </si>
  <si>
    <t>48313127W</t>
  </si>
  <si>
    <t>TIPL:OL:022009-50</t>
  </si>
  <si>
    <t xml:space="preserve">PSL30L-00M019     </t>
  </si>
  <si>
    <t>66071044W</t>
  </si>
  <si>
    <t>TIPL:OL:022009-51</t>
  </si>
  <si>
    <t xml:space="preserve">Suresh </t>
  </si>
  <si>
    <t xml:space="preserve">PSLBDE-005005AR        </t>
  </si>
  <si>
    <t>88023000Q</t>
  </si>
  <si>
    <t>TIPL:OL:022009-53</t>
  </si>
  <si>
    <t>Anoop Srivastva</t>
  </si>
  <si>
    <t>98177755W</t>
  </si>
  <si>
    <t>TIPL:OL:022109-7</t>
  </si>
  <si>
    <t>Shashikant Mahalik</t>
  </si>
  <si>
    <t>Bhuvneshwara</t>
  </si>
  <si>
    <t>58302112W</t>
  </si>
  <si>
    <t>TIPL:OL:022109-11</t>
  </si>
  <si>
    <t>RN Harsh</t>
  </si>
  <si>
    <t xml:space="preserve">Jodhpur </t>
  </si>
  <si>
    <t>PSA60L-0C9003</t>
  </si>
  <si>
    <t>X4040045Q</t>
  </si>
  <si>
    <t>TIPL:OL:022109-12</t>
  </si>
  <si>
    <t>Amit enterprizes housing Ltd</t>
  </si>
  <si>
    <t xml:space="preserve">pune </t>
  </si>
  <si>
    <t>48136533W</t>
  </si>
  <si>
    <t>TIPL:OL:022109-13</t>
  </si>
  <si>
    <t>ABDUL RAHMAN</t>
  </si>
  <si>
    <t xml:space="preserve">PTS20L-02F005   </t>
  </si>
  <si>
    <t>55218870K</t>
  </si>
  <si>
    <t>TIPL:OL:022109-15</t>
  </si>
  <si>
    <t>58268748W</t>
  </si>
  <si>
    <t>TIPL:OL:022109-19</t>
  </si>
  <si>
    <t>PRAGEET</t>
  </si>
  <si>
    <t>98177695W</t>
  </si>
  <si>
    <t>TIPL:OL:022109-20</t>
  </si>
  <si>
    <t>Ajay</t>
  </si>
  <si>
    <t>Y8015278W</t>
  </si>
  <si>
    <t>TIPL:OL:022109-24</t>
  </si>
  <si>
    <t>manish</t>
  </si>
  <si>
    <t>97079234R</t>
  </si>
  <si>
    <t>TIPL:OL:022109-27</t>
  </si>
  <si>
    <t>Sumit Kumar Singh</t>
  </si>
  <si>
    <t>77160467Q</t>
  </si>
  <si>
    <t>TIPL:OL:022109-28</t>
  </si>
  <si>
    <t>RAJPAL GARG</t>
  </si>
  <si>
    <t>PUNJAB</t>
  </si>
  <si>
    <t xml:space="preserve">PSMD0G-02500P        </t>
  </si>
  <si>
    <t>48313141W</t>
  </si>
  <si>
    <t>TIPL:OL:022109-36</t>
  </si>
  <si>
    <t>geetika</t>
  </si>
  <si>
    <t>48279829W</t>
  </si>
  <si>
    <t>TIPL:OL:022109-43</t>
  </si>
  <si>
    <t>Ashmita</t>
  </si>
  <si>
    <t>66071075W</t>
  </si>
  <si>
    <t>TIPL:OL:022109-44</t>
  </si>
  <si>
    <t>INDERPREET</t>
  </si>
  <si>
    <t>48313246W</t>
  </si>
  <si>
    <t>TIPL:OL:022109-45</t>
  </si>
  <si>
    <t>Shabbir Sakriwala</t>
  </si>
  <si>
    <t>Satellite L10</t>
  </si>
  <si>
    <t>58283137W</t>
  </si>
  <si>
    <t>TIPL:OL:022109-47</t>
  </si>
  <si>
    <t>Jaswinder Singh</t>
  </si>
  <si>
    <t xml:space="preserve">chandana </t>
  </si>
  <si>
    <t>Z7387721Q</t>
  </si>
  <si>
    <t>TIPL:OL:022109-48</t>
  </si>
  <si>
    <t>TIPL:OL:022109-50</t>
  </si>
  <si>
    <t>Sakib Khan</t>
  </si>
  <si>
    <t>58086075W</t>
  </si>
  <si>
    <t>TIPL:OL:022109-56</t>
  </si>
  <si>
    <t>Indran</t>
  </si>
  <si>
    <t>PSLD0U-00800X</t>
  </si>
  <si>
    <t>57065804Q</t>
  </si>
  <si>
    <t>TIPL:OL:022109-58</t>
  </si>
  <si>
    <t>TIPL:OL:022109-60</t>
  </si>
  <si>
    <t>Daphne Marry Borthwick</t>
  </si>
  <si>
    <t xml:space="preserve"> PSMD0G-02500P    </t>
  </si>
  <si>
    <t>48313167W</t>
  </si>
  <si>
    <t>TIPL:OL:022109-61</t>
  </si>
  <si>
    <t>TIPL:OL:022109-62</t>
  </si>
  <si>
    <t>TIPL:OL:022109-88</t>
  </si>
  <si>
    <t>Neelab</t>
  </si>
  <si>
    <t xml:space="preserve">PSAD6U-00S00D      </t>
  </si>
  <si>
    <t>Z6267059K</t>
  </si>
  <si>
    <t>TIPL:OL:022109-90</t>
  </si>
  <si>
    <t>Saurabh Mittal</t>
  </si>
  <si>
    <t xml:space="preserve">bangalore </t>
  </si>
  <si>
    <t>PTM40L-0EZ00C</t>
  </si>
  <si>
    <t>Tecra M4</t>
  </si>
  <si>
    <t>26111875H</t>
  </si>
  <si>
    <t>TIPL:OL:022109-92</t>
  </si>
  <si>
    <t>Akhil Bhandari</t>
  </si>
  <si>
    <t>58097733W</t>
  </si>
  <si>
    <t>TIPL:OL:022209-3</t>
  </si>
  <si>
    <t>kalyan</t>
  </si>
  <si>
    <t>kolkata</t>
  </si>
  <si>
    <t>Y6356257Q</t>
  </si>
  <si>
    <t>TIPL:OL:022209-23</t>
  </si>
  <si>
    <t>Ishan Agarwal</t>
  </si>
  <si>
    <t>PSLB8E-01200HAR</t>
  </si>
  <si>
    <t>TIPL:OL:022209-28</t>
  </si>
  <si>
    <t xml:space="preserve">Anand Nevrekar </t>
  </si>
  <si>
    <t>Y6354121Q</t>
  </si>
  <si>
    <t>TIPL:OL:022209-30</t>
  </si>
  <si>
    <t>Dhruba</t>
  </si>
  <si>
    <t>Jodhpur</t>
  </si>
  <si>
    <t>PP160Q-011Z5</t>
  </si>
  <si>
    <t>Portege R150</t>
  </si>
  <si>
    <t>74037678M</t>
  </si>
  <si>
    <t>TIPL:OL:022309-2</t>
  </si>
  <si>
    <t>Gaurav Kumar</t>
  </si>
  <si>
    <t>meerut</t>
  </si>
  <si>
    <t xml:space="preserve">PSL48L-02000U           </t>
  </si>
  <si>
    <t>97078655R</t>
  </si>
  <si>
    <t>TIPL:OL:022309-9</t>
  </si>
  <si>
    <t>Vibhor Trehan</t>
  </si>
  <si>
    <t xml:space="preserve">PSAEGU-03801J </t>
  </si>
  <si>
    <t>48223159K</t>
  </si>
  <si>
    <t>TIPL:OL:022309-10</t>
  </si>
  <si>
    <t>Quadro Digital Systems</t>
  </si>
  <si>
    <t>Guwahati</t>
  </si>
  <si>
    <t>58259610W</t>
  </si>
  <si>
    <t>TIPL:OL:022309-14</t>
  </si>
  <si>
    <t>Omkar</t>
  </si>
  <si>
    <t>PSMB0U-015007</t>
  </si>
  <si>
    <t>X6472929Q</t>
  </si>
  <si>
    <t>TIPL:OL:022309-15</t>
  </si>
  <si>
    <t>48244761W</t>
  </si>
  <si>
    <t>TIPL:OL:022309-18</t>
  </si>
  <si>
    <t xml:space="preserve">Jogender </t>
  </si>
  <si>
    <t>Portege M200</t>
  </si>
  <si>
    <t>36106803H</t>
  </si>
  <si>
    <t>TIPL:OL:022309-20</t>
  </si>
  <si>
    <t>Swati Aggarwal</t>
  </si>
  <si>
    <t xml:space="preserve">PSMB0U-015007     </t>
  </si>
  <si>
    <t>96312970Q</t>
  </si>
  <si>
    <t>TIPL:OL:022309-22</t>
  </si>
  <si>
    <t>GIRISH</t>
  </si>
  <si>
    <t>48244626W</t>
  </si>
  <si>
    <t>TIPL:OL:022309-23</t>
  </si>
  <si>
    <t>Brijesh Rajput</t>
  </si>
  <si>
    <t>98163822W</t>
  </si>
  <si>
    <t>TIPL:OL:022309-24</t>
  </si>
  <si>
    <t xml:space="preserve">Xcite Retails Pvt Ltd. </t>
  </si>
  <si>
    <t>58080642Q</t>
  </si>
  <si>
    <t>TIPL:OL:022309-25</t>
  </si>
  <si>
    <t>Hari Dutt Bhatt</t>
  </si>
  <si>
    <t>Z8879920G</t>
  </si>
  <si>
    <t>TIPL:OL:022309-31</t>
  </si>
  <si>
    <t>S Alam</t>
  </si>
  <si>
    <t xml:space="preserve">PSLB8E-03500HAR  </t>
  </si>
  <si>
    <t>Y8295719Q</t>
  </si>
  <si>
    <t>TIPL:OL:022309-34</t>
  </si>
  <si>
    <t>Ragvendra</t>
  </si>
  <si>
    <t>PPM40U-1CL03C</t>
  </si>
  <si>
    <t>86122885H</t>
  </si>
  <si>
    <t>TIPL:OL:022309-40</t>
  </si>
  <si>
    <t xml:space="preserve">Astrazeneca India Pvt. Ltd </t>
  </si>
  <si>
    <t xml:space="preserve">PPR50L-04E039       </t>
  </si>
  <si>
    <t>28080079H</t>
  </si>
  <si>
    <t>TIPL:OL:022309-43</t>
  </si>
  <si>
    <t xml:space="preserve">Biju jacob </t>
  </si>
  <si>
    <t>TIPL:OL:022309-46</t>
  </si>
  <si>
    <t>Z8879902G</t>
  </si>
  <si>
    <t>TIPL:OL:022309-51</t>
  </si>
  <si>
    <t>TIPL:OL:022309-52</t>
  </si>
  <si>
    <t xml:space="preserve">Deependra </t>
  </si>
  <si>
    <t xml:space="preserve">PSMA0L-1H6034  </t>
  </si>
  <si>
    <t>17363553K</t>
  </si>
  <si>
    <t>TIPL:OL:022309-67</t>
  </si>
  <si>
    <t>Wilson babu pulukuri</t>
  </si>
  <si>
    <t>HUBLI</t>
  </si>
  <si>
    <t>48057974W</t>
  </si>
  <si>
    <t>TIPL:OL:022309-68</t>
  </si>
  <si>
    <t>Sunil Mishra</t>
  </si>
  <si>
    <t>86140442H</t>
  </si>
  <si>
    <t>TIPL:OL:022309-70</t>
  </si>
  <si>
    <t>Ashwini Juneja</t>
  </si>
  <si>
    <t>48057700W</t>
  </si>
  <si>
    <t>TIPL:OL:022309-74</t>
  </si>
  <si>
    <t>Tarun</t>
  </si>
  <si>
    <t>58149343W</t>
  </si>
  <si>
    <t>TIPL:OL:022309-85</t>
  </si>
  <si>
    <t>Pranjal Bharani</t>
  </si>
  <si>
    <t>GUWAHATI</t>
  </si>
  <si>
    <t>98734431Q</t>
  </si>
  <si>
    <t>TIPL:OL:042608-3</t>
  </si>
  <si>
    <t>Dr. Puri</t>
  </si>
  <si>
    <t>PSM70L-01K01H</t>
  </si>
  <si>
    <t>SATELLITE M70</t>
  </si>
  <si>
    <t>26298317K</t>
  </si>
  <si>
    <t>TIPL:OL:050608-3</t>
  </si>
  <si>
    <t xml:space="preserve">Mr. Vinayendra </t>
  </si>
  <si>
    <t>SATELLITE M100</t>
  </si>
  <si>
    <t>Y6209504K</t>
  </si>
  <si>
    <t>TIPL:OL:050608-4</t>
  </si>
  <si>
    <t>Mr. Vinayendra</t>
  </si>
  <si>
    <t>Z6140522K</t>
  </si>
  <si>
    <t>TIPL:OL:050608-9</t>
  </si>
  <si>
    <t>Anuj kumar gupta</t>
  </si>
  <si>
    <t>SATELLITE A200</t>
  </si>
  <si>
    <t>87121972Q</t>
  </si>
  <si>
    <t>TIPL:OL:050708-2</t>
  </si>
  <si>
    <t>MR cha</t>
  </si>
  <si>
    <t>PPM60K-07L014</t>
  </si>
  <si>
    <t>PORTEGE M600</t>
  </si>
  <si>
    <t>18023649W</t>
  </si>
  <si>
    <t>TIPL:OL:050708-3</t>
  </si>
  <si>
    <t>jagpal singh</t>
  </si>
  <si>
    <t>PSAAKL-00M008</t>
  </si>
  <si>
    <t>SATELLITE A100</t>
  </si>
  <si>
    <t>57089081Q</t>
  </si>
  <si>
    <t>TIPL:OL:051208-3</t>
  </si>
  <si>
    <t>Mr. Vikas Neb</t>
  </si>
  <si>
    <t>SATELLITE L30</t>
  </si>
  <si>
    <t>66081988W</t>
  </si>
  <si>
    <t>TIPL:OL:051308-3</t>
  </si>
  <si>
    <t>udayan banerjee</t>
  </si>
  <si>
    <t>PSAE0E-04900KAR</t>
  </si>
  <si>
    <t>SATELLITE A200-1MD</t>
  </si>
  <si>
    <t>67591816K</t>
  </si>
  <si>
    <t>TIPL:OL:051308-4</t>
  </si>
  <si>
    <t>Pramaa</t>
  </si>
  <si>
    <t>malleshwaram</t>
  </si>
  <si>
    <t>SATELLITE A135</t>
  </si>
  <si>
    <t>37259760K</t>
  </si>
  <si>
    <t>TIPL:OL:051308-11</t>
  </si>
  <si>
    <t>Rohit Arora</t>
  </si>
  <si>
    <t>57299682K</t>
  </si>
  <si>
    <t>TIPL:OL:051308-12</t>
  </si>
  <si>
    <t xml:space="preserve"> minesh lad</t>
  </si>
  <si>
    <t>SATELLITE A120</t>
  </si>
  <si>
    <t>96111507H</t>
  </si>
  <si>
    <t>TIPL:OL:051408-1</t>
  </si>
  <si>
    <t>Sandeep (Tani )</t>
  </si>
  <si>
    <t>PSAFGU-052002</t>
  </si>
  <si>
    <t>SATELLITE A215</t>
  </si>
  <si>
    <t>18294248Q</t>
  </si>
  <si>
    <t>TIPL:OL:051508-3</t>
  </si>
  <si>
    <t>Kaushik</t>
  </si>
  <si>
    <t>SATELLITE A60</t>
  </si>
  <si>
    <t>94034975Q</t>
  </si>
  <si>
    <t>TIPL:OL:051508-7</t>
  </si>
  <si>
    <t>Mr. Mehta</t>
  </si>
  <si>
    <t>SATELLITE L20</t>
  </si>
  <si>
    <t>26125222W</t>
  </si>
  <si>
    <t>TIPL:OL:051708-6</t>
  </si>
  <si>
    <t xml:space="preserve">Subhasjeet </t>
  </si>
  <si>
    <t xml:space="preserve">Calcutta </t>
  </si>
  <si>
    <t>PSA70U-003002</t>
  </si>
  <si>
    <t>SATELLITE A75</t>
  </si>
  <si>
    <t>74402480K</t>
  </si>
  <si>
    <t>TIPL:OL:051708-15</t>
  </si>
  <si>
    <t>Rajkumar</t>
  </si>
  <si>
    <t>PSMC3L-04G00H</t>
  </si>
  <si>
    <t>SATELLITE M200</t>
  </si>
  <si>
    <t>X7299791Q</t>
  </si>
  <si>
    <t>TIPL:OL:051908-4</t>
  </si>
  <si>
    <t xml:space="preserve">Gurjeet </t>
  </si>
  <si>
    <t xml:space="preserve">Punjab </t>
  </si>
  <si>
    <t>PPM50Q-05M007</t>
  </si>
  <si>
    <t>56076094H</t>
  </si>
  <si>
    <t>TIPL:OL:052108-10</t>
  </si>
  <si>
    <t>PPM40U-02K01K</t>
  </si>
  <si>
    <t>PORTEGE M400</t>
  </si>
  <si>
    <t>86133204H</t>
  </si>
  <si>
    <t>TIPL:OL:052208-1</t>
  </si>
  <si>
    <t>Manoj Kumar Singh</t>
  </si>
  <si>
    <t>Y6125278H</t>
  </si>
  <si>
    <t>TIPL:OL:052208-2</t>
  </si>
  <si>
    <t>swati jhaveri</t>
  </si>
  <si>
    <t>mumbai</t>
  </si>
  <si>
    <t>PSAA8H-03H00M</t>
  </si>
  <si>
    <t>26206801q</t>
  </si>
  <si>
    <t>TIPL:OL:052308-9</t>
  </si>
  <si>
    <t>Sunil inandar</t>
  </si>
  <si>
    <t>76118489W</t>
  </si>
  <si>
    <t>TIPL:OL:052408-1</t>
  </si>
  <si>
    <t>Umesh</t>
  </si>
  <si>
    <t>67146653Q</t>
  </si>
  <si>
    <t>TIPL:OL:052408-4</t>
  </si>
  <si>
    <t>arpit</t>
  </si>
  <si>
    <t>PTM20E-01Z9L-G3</t>
  </si>
  <si>
    <t>TECRA M2</t>
  </si>
  <si>
    <t>64581648G</t>
  </si>
  <si>
    <t>TIPL:OL:052408-5</t>
  </si>
  <si>
    <t>Col. Jaiprakash</t>
  </si>
  <si>
    <t>PSAA8U-0K202K</t>
  </si>
  <si>
    <t>SATELLITE A105</t>
  </si>
  <si>
    <t>86205355Q</t>
  </si>
  <si>
    <t>TIPL:OL:052408-6</t>
  </si>
  <si>
    <t>samar chaudhary</t>
  </si>
  <si>
    <t>66125487w</t>
  </si>
  <si>
    <t>TIPL:OL:052408-9</t>
  </si>
  <si>
    <t xml:space="preserve">Mr. Anand Kumar </t>
  </si>
  <si>
    <t>PSA82L-005009</t>
  </si>
  <si>
    <t>SATELLITE L40</t>
  </si>
  <si>
    <t>87092801R</t>
  </si>
  <si>
    <t>TIPL:OL:052408-15</t>
  </si>
  <si>
    <t>Dr. SP Gautam</t>
  </si>
  <si>
    <t>PSM60U-0JC027</t>
  </si>
  <si>
    <t>SATELLITE M65-S8092</t>
  </si>
  <si>
    <t>X5330440K</t>
  </si>
  <si>
    <t>TIPL:OL:052508-2</t>
  </si>
  <si>
    <t xml:space="preserve">Naman </t>
  </si>
  <si>
    <t>PSA72U-3HC00U</t>
  </si>
  <si>
    <t>SATELLITE M35X(ILW)</t>
  </si>
  <si>
    <t>35241449K</t>
  </si>
  <si>
    <t>TIPL:OL:052608-1</t>
  </si>
  <si>
    <t>Rajeev Kumar</t>
  </si>
  <si>
    <t>SATELLITE Pro A120</t>
  </si>
  <si>
    <t>Y6140525H</t>
  </si>
  <si>
    <t>TIPL:OL:052608-14</t>
  </si>
  <si>
    <t>77161515Q</t>
  </si>
  <si>
    <t>TIPL:OL:052708-1</t>
  </si>
  <si>
    <t>sumheda gupta</t>
  </si>
  <si>
    <t>87122136q</t>
  </si>
  <si>
    <t>TIPL:OL:052708-2</t>
  </si>
  <si>
    <t xml:space="preserve">Gaurav  </t>
  </si>
  <si>
    <t>PTA83L-02K014</t>
  </si>
  <si>
    <t>TECRA A8</t>
  </si>
  <si>
    <t>76016826H</t>
  </si>
  <si>
    <t>TIPL:OL:052808-6</t>
  </si>
  <si>
    <t>vikky</t>
  </si>
  <si>
    <t>Jalpaiguri</t>
  </si>
  <si>
    <t>PSAAKL-00D008</t>
  </si>
  <si>
    <t>17303061Q</t>
  </si>
  <si>
    <t>TIPL:OL:052808-12</t>
  </si>
  <si>
    <t>Saman Nayyar</t>
  </si>
  <si>
    <t>PSAJ0E-00W010AR</t>
  </si>
  <si>
    <t>SATELLITE A300-14S</t>
  </si>
  <si>
    <t>48151479W</t>
  </si>
  <si>
    <t>TIPL:OL:052808-17</t>
  </si>
  <si>
    <t>Manjra Yadav</t>
  </si>
  <si>
    <t>76165202H</t>
  </si>
  <si>
    <t>TIPL:OL:052908-4</t>
  </si>
  <si>
    <t>Viraj</t>
  </si>
  <si>
    <t>PSA80L-043003</t>
  </si>
  <si>
    <t>SATELLITE A80</t>
  </si>
  <si>
    <t>55195100K</t>
  </si>
  <si>
    <t>TIPL:OL:052908-5</t>
  </si>
  <si>
    <t>Panipat</t>
  </si>
  <si>
    <t>SATELLITE L310</t>
  </si>
  <si>
    <t>48079304W</t>
  </si>
  <si>
    <t>TIPL:OL:052908-7</t>
  </si>
  <si>
    <t>Sanjay Kashyap</t>
  </si>
  <si>
    <t>PORTEGE R500</t>
  </si>
  <si>
    <t>X7083554H</t>
  </si>
  <si>
    <t>TIPL:OL:052908-9</t>
  </si>
  <si>
    <t xml:space="preserve">ASHWANI </t>
  </si>
  <si>
    <t>Agara</t>
  </si>
  <si>
    <t>77165845Q</t>
  </si>
  <si>
    <t>TIPL:OL:052908-11</t>
  </si>
  <si>
    <t>Mr. Ashok Kr. Verma</t>
  </si>
  <si>
    <t>TIPL:OL:052908-22</t>
  </si>
  <si>
    <t xml:space="preserve">Rajesh </t>
  </si>
  <si>
    <t>17315586Q</t>
  </si>
  <si>
    <t>TIPL:OL:053008-1</t>
  </si>
  <si>
    <t>Miss Wadhwani</t>
  </si>
  <si>
    <t>17303364K</t>
  </si>
  <si>
    <t>TIPL:OL:053008-3</t>
  </si>
  <si>
    <t>Anil Kumar</t>
  </si>
  <si>
    <t>PSMAAL-01R00R</t>
  </si>
  <si>
    <t>17349804K</t>
  </si>
  <si>
    <t>TIPL:OL:053008-4</t>
  </si>
  <si>
    <t>Durga Dass</t>
  </si>
  <si>
    <t>PSAB0E-00F00KAR</t>
  </si>
  <si>
    <t>SATELLITE A110</t>
  </si>
  <si>
    <t>86232099K</t>
  </si>
  <si>
    <t>TIPL:OL:053008-10</t>
  </si>
  <si>
    <t>Nikil</t>
  </si>
  <si>
    <t xml:space="preserve">haryana </t>
  </si>
  <si>
    <t>PSMC0l-00N00D</t>
  </si>
  <si>
    <t>67089052Q</t>
  </si>
  <si>
    <t>TIPL:OL:053008-12</t>
  </si>
  <si>
    <t>67146413Q</t>
  </si>
  <si>
    <t>TIPL:OL:053008-14</t>
  </si>
  <si>
    <t>satpal singh</t>
  </si>
  <si>
    <t xml:space="preserve"> New delhi</t>
  </si>
  <si>
    <t>66071468W</t>
  </si>
  <si>
    <t>TIPL:OL:053108-1</t>
  </si>
  <si>
    <t>Rohini</t>
  </si>
  <si>
    <t>26035064Q</t>
  </si>
  <si>
    <t>TIPL:OL:053108-2</t>
  </si>
  <si>
    <t xml:space="preserve">Bharat </t>
  </si>
  <si>
    <t>67114852Q</t>
  </si>
  <si>
    <t>TIPL:OL:053108-9</t>
  </si>
  <si>
    <t>Santosh kumar</t>
  </si>
  <si>
    <t>77171569Q</t>
  </si>
  <si>
    <t>TIPL:OL:053108-11</t>
  </si>
  <si>
    <t>anand govil</t>
  </si>
  <si>
    <t>67155184q</t>
  </si>
  <si>
    <t>TIPL:OL:053108-12</t>
  </si>
  <si>
    <t>dhireej</t>
  </si>
  <si>
    <t>PSAE5E-006003KS</t>
  </si>
  <si>
    <t>EQUIUM A200-26D</t>
  </si>
  <si>
    <t>18264691k</t>
  </si>
  <si>
    <t>TIPL:OL:060208-6</t>
  </si>
  <si>
    <t>ravi</t>
  </si>
  <si>
    <t>PSA50L-06L006</t>
  </si>
  <si>
    <t>SATELLITE A50</t>
  </si>
  <si>
    <t>z4071269p</t>
  </si>
  <si>
    <t>TIPL:OL:060208-10</t>
  </si>
  <si>
    <t>Varghese Cherian</t>
  </si>
  <si>
    <t>PS243L-006ZT</t>
  </si>
  <si>
    <t>SATELLITE 2430</t>
  </si>
  <si>
    <t>33027396C</t>
  </si>
  <si>
    <t>TIPL:OL:060208-16</t>
  </si>
  <si>
    <t>manjra</t>
  </si>
  <si>
    <t>TIPL:OL:060308-1</t>
  </si>
  <si>
    <t>Nikhil</t>
  </si>
  <si>
    <t>PSAE3U-071023</t>
  </si>
  <si>
    <t>SATELLITE A205-S4577</t>
  </si>
  <si>
    <t>38312872K</t>
  </si>
  <si>
    <t>TIPL:OL:060308-3</t>
  </si>
  <si>
    <t xml:space="preserve">Ricky </t>
  </si>
  <si>
    <t xml:space="preserve">Ludhiyana </t>
  </si>
  <si>
    <t>77161564Q</t>
  </si>
  <si>
    <t>TIPL:OL:060308-5</t>
  </si>
  <si>
    <t>Supreet Mahanti</t>
  </si>
  <si>
    <t>PSAA8C-SK400E</t>
  </si>
  <si>
    <t>76238047Q</t>
  </si>
  <si>
    <t>TIPL:OL:060308-6</t>
  </si>
  <si>
    <t>Donald Colaco</t>
  </si>
  <si>
    <t>Goa</t>
  </si>
  <si>
    <t>SATELLITE Pro M200</t>
  </si>
  <si>
    <t>77174762Q</t>
  </si>
  <si>
    <t>TIPL:OL:060308-7</t>
  </si>
  <si>
    <t>Rajneesh Roy</t>
  </si>
  <si>
    <t>24 Paraganas</t>
  </si>
  <si>
    <t>Y6355926Q</t>
  </si>
  <si>
    <t>TIPL:OL:060308-20</t>
  </si>
  <si>
    <t>Ganesh P</t>
  </si>
  <si>
    <t>PSAE0E-04E00KAR</t>
  </si>
  <si>
    <t>77143033K</t>
  </si>
  <si>
    <t>TIPL:OL:060408-12</t>
  </si>
  <si>
    <t>Dilip Thadani</t>
  </si>
  <si>
    <t>Ullas Nagar</t>
  </si>
  <si>
    <t>SATELLITE A135-S2386</t>
  </si>
  <si>
    <t>37192823K</t>
  </si>
  <si>
    <t>TIPL:OL:060408-13</t>
  </si>
  <si>
    <t>Mr. Sarwar Kumar</t>
  </si>
  <si>
    <t>96102951H</t>
  </si>
  <si>
    <t>TIPL:OL:060508-7</t>
  </si>
  <si>
    <t xml:space="preserve">anirudh </t>
  </si>
  <si>
    <t>PSAB0E-00G00KAR</t>
  </si>
  <si>
    <t>Y6157545K</t>
  </si>
  <si>
    <t>TIPL:OL:060508-10</t>
  </si>
  <si>
    <t>PSMCDL-00L00E</t>
  </si>
  <si>
    <t>67035587Q</t>
  </si>
  <si>
    <t>TIPL:OL:060508-18</t>
  </si>
  <si>
    <t>zohaib</t>
  </si>
  <si>
    <t>67056223Q</t>
  </si>
  <si>
    <t>TIPL:OL:060608-2</t>
  </si>
  <si>
    <t>aornha</t>
  </si>
  <si>
    <t>SATELLITE A10</t>
  </si>
  <si>
    <t>93146216p</t>
  </si>
  <si>
    <t>TIPL:OL:060608-3</t>
  </si>
  <si>
    <t>Vinod</t>
  </si>
  <si>
    <t>PSAAKL-00H00J</t>
  </si>
  <si>
    <t>47217665Q</t>
  </si>
  <si>
    <t>TIPL:OL:060608-4</t>
  </si>
  <si>
    <t>Shankar Babu</t>
  </si>
  <si>
    <t>PSAE3E-03W00HGR</t>
  </si>
  <si>
    <t>X7296183K</t>
  </si>
  <si>
    <t>TIPL:OL:060608-7</t>
  </si>
  <si>
    <t>praveen nigam</t>
  </si>
  <si>
    <t>77049275w</t>
  </si>
  <si>
    <t>TIPL:OL:060708-2</t>
  </si>
  <si>
    <t>Sanjay Sharma</t>
  </si>
  <si>
    <t>Z5284506K</t>
  </si>
  <si>
    <t>TIPL:OL:060708-6</t>
  </si>
  <si>
    <t>Fahan ali</t>
  </si>
  <si>
    <t>Malarkotla</t>
  </si>
  <si>
    <t>PT910C-00DYGP</t>
  </si>
  <si>
    <t>TECRA 9100</t>
  </si>
  <si>
    <t>72060472P</t>
  </si>
  <si>
    <t>TIPL:OL:060708-11</t>
  </si>
  <si>
    <t>Nikheel</t>
  </si>
  <si>
    <t>jHAJAR</t>
  </si>
  <si>
    <t>TIPL:OL:060908-13</t>
  </si>
  <si>
    <t xml:space="preserve">krishna </t>
  </si>
  <si>
    <t>Mathura.</t>
  </si>
  <si>
    <t>PSAANL-054033</t>
  </si>
  <si>
    <t>57055787Q</t>
  </si>
  <si>
    <t>TIPL:OL:060908-19</t>
  </si>
  <si>
    <t>Shubham Singh</t>
  </si>
  <si>
    <t xml:space="preserve"> pune</t>
  </si>
  <si>
    <t>PTS20L-02F005</t>
  </si>
  <si>
    <t>TECRA S2</t>
  </si>
  <si>
    <t>95218621K</t>
  </si>
  <si>
    <t>TIPL:OL:061008-4</t>
  </si>
  <si>
    <t>Sunil Kumar pandey</t>
  </si>
  <si>
    <t>New delhi</t>
  </si>
  <si>
    <t>Y6210528K</t>
  </si>
  <si>
    <t>TIPL:OL:061008-5</t>
  </si>
  <si>
    <t>Anurag Jain</t>
  </si>
  <si>
    <t>PSMA0L-0NM009</t>
  </si>
  <si>
    <t>76205419K</t>
  </si>
  <si>
    <t>TIPL:OL:061008-6</t>
  </si>
  <si>
    <t>Rohan Sikka</t>
  </si>
  <si>
    <t>87130485Q</t>
  </si>
  <si>
    <t>TIPL:OL:061008-10</t>
  </si>
  <si>
    <t>Mr. Naveen</t>
  </si>
  <si>
    <t>77165556Q</t>
  </si>
  <si>
    <t>TIPL:OL:061008-12</t>
  </si>
  <si>
    <t>Hari</t>
  </si>
  <si>
    <t>PP160L-01855</t>
  </si>
  <si>
    <t>PORTEGE R150</t>
  </si>
  <si>
    <t>X4103562P</t>
  </si>
  <si>
    <t>TIPL:OL:061008-14</t>
  </si>
  <si>
    <t xml:space="preserve">Viswajeet Chaudhary </t>
  </si>
  <si>
    <t xml:space="preserve">Siliguri </t>
  </si>
  <si>
    <t>97077616R</t>
  </si>
  <si>
    <t>TIPL:OL:061108-3</t>
  </si>
  <si>
    <t>Koji fujishima</t>
  </si>
  <si>
    <t>PSA72E-00G01MG3</t>
  </si>
  <si>
    <t>SATELLITE M30X-118</t>
  </si>
  <si>
    <t>Y4400290k</t>
  </si>
  <si>
    <t>TIPL:OL:061108-4</t>
  </si>
  <si>
    <t xml:space="preserve">Nveen </t>
  </si>
  <si>
    <t>PTM2VH-001FJ</t>
  </si>
  <si>
    <t>TECRA M2V</t>
  </si>
  <si>
    <t>84085322P</t>
  </si>
  <si>
    <t>TIPL:OL:061108-16</t>
  </si>
  <si>
    <t>Rajeev Ranjan</t>
  </si>
  <si>
    <t>patana</t>
  </si>
  <si>
    <t>47404904K</t>
  </si>
  <si>
    <t>TIPL:OL:061208-5</t>
  </si>
  <si>
    <t>Sundar</t>
  </si>
  <si>
    <t>PSA20L-05WH6P</t>
  </si>
  <si>
    <t>SATELLITE A20</t>
  </si>
  <si>
    <t>Z3060829P</t>
  </si>
  <si>
    <t>TIPL:OL:061208-8</t>
  </si>
  <si>
    <t>Sharan Kumar</t>
  </si>
  <si>
    <t>Z6127257K</t>
  </si>
  <si>
    <t>TIPL:OL:061208-9</t>
  </si>
  <si>
    <t>Shalu</t>
  </si>
  <si>
    <t>PSAA9E-09V018Du</t>
  </si>
  <si>
    <t>86158734Q</t>
  </si>
  <si>
    <t>TIPL:OL:061208-22</t>
  </si>
  <si>
    <t>Shashank Goyal</t>
  </si>
  <si>
    <t>Muradabad</t>
  </si>
  <si>
    <t>96113099H</t>
  </si>
  <si>
    <t>TIPL:OL:061308-9</t>
  </si>
  <si>
    <t xml:space="preserve">Somesh </t>
  </si>
  <si>
    <t>87137984Q</t>
  </si>
  <si>
    <t>TIPL:OL:061308-16</t>
  </si>
  <si>
    <t>ANKIT</t>
  </si>
  <si>
    <t>Hisar</t>
  </si>
  <si>
    <t>96103440H</t>
  </si>
  <si>
    <t>TIPL:OL:061308-17</t>
  </si>
  <si>
    <t xml:space="preserve">Daljeet </t>
  </si>
  <si>
    <t>85121626K</t>
  </si>
  <si>
    <t>TIPL:OL:061408-7</t>
  </si>
  <si>
    <t>Mariyam Zakiah</t>
  </si>
  <si>
    <t>PSA33E-72KX3-EN</t>
  </si>
  <si>
    <t>SATELLITE A30</t>
  </si>
  <si>
    <t>54340289K</t>
  </si>
  <si>
    <t>TIPL:OL:061408-8</t>
  </si>
  <si>
    <t>Sadre Alam</t>
  </si>
  <si>
    <t>PSL48L-10Y00L</t>
  </si>
  <si>
    <t>97094044R</t>
  </si>
  <si>
    <t>TIPL:OL:061408-12</t>
  </si>
  <si>
    <t>Dr. Mohhamad Javed</t>
  </si>
  <si>
    <t>67088048Q</t>
  </si>
  <si>
    <t>TIPL:OL:061408-13</t>
  </si>
  <si>
    <t>muqeeth</t>
  </si>
  <si>
    <t>PSAANL-04L036</t>
  </si>
  <si>
    <t>17304598q</t>
  </si>
  <si>
    <t>TIPL:OL:061408-20</t>
  </si>
  <si>
    <t>avinash kumaravinash kumar</t>
  </si>
  <si>
    <t>patna</t>
  </si>
  <si>
    <t>87121367Q</t>
  </si>
  <si>
    <t>TIPL:OL:061408-24</t>
  </si>
  <si>
    <t>RISHIKESH</t>
  </si>
  <si>
    <t>PSL33L-00N01E</t>
  </si>
  <si>
    <t>X6147933W</t>
  </si>
  <si>
    <t>TIPL:OL:061408-25</t>
  </si>
  <si>
    <t>vikas bhardwaj</t>
  </si>
  <si>
    <t>alwar</t>
  </si>
  <si>
    <t>y6358188q</t>
  </si>
  <si>
    <t>TIPL:OL:061508-4</t>
  </si>
  <si>
    <t>fati  Arora</t>
  </si>
  <si>
    <t>ludhina</t>
  </si>
  <si>
    <t>Y6356329Q</t>
  </si>
  <si>
    <t>TIPL:OL:061608-5</t>
  </si>
  <si>
    <t>TIPL:OL:061608-6</t>
  </si>
  <si>
    <t>Pradeep Krishna Kumar</t>
  </si>
  <si>
    <t>17313399Q</t>
  </si>
  <si>
    <t>TIPL:OL:061708-16</t>
  </si>
  <si>
    <t>Divendu</t>
  </si>
  <si>
    <t xml:space="preserve">kolkatta </t>
  </si>
  <si>
    <t>PSMC0l-02400D</t>
  </si>
  <si>
    <t>77165149Q</t>
  </si>
  <si>
    <t>TIPL:OL:061708-19</t>
  </si>
  <si>
    <t>Vishwajeet  Chaudhary</t>
  </si>
  <si>
    <t>Y6353312Q</t>
  </si>
  <si>
    <t>TIPL:OL:061808-9</t>
  </si>
  <si>
    <t>munish Kumar Sidana</t>
  </si>
  <si>
    <t>SATELLITE L300</t>
  </si>
  <si>
    <t>X7083395Q</t>
  </si>
  <si>
    <t>TIPL:OL:061808-17</t>
  </si>
  <si>
    <t>Nishtha</t>
  </si>
  <si>
    <t>PSA50L-04R002</t>
  </si>
  <si>
    <t>94063782P</t>
  </si>
  <si>
    <t>TIPL:OL:061808-18</t>
  </si>
  <si>
    <t xml:space="preserve">Mahendra </t>
  </si>
  <si>
    <t>PSAFCL-01M00P</t>
  </si>
  <si>
    <t>67085685Q</t>
  </si>
  <si>
    <t>TIPL:OL:061808-19</t>
  </si>
  <si>
    <t>PSMC1L-00C002</t>
  </si>
  <si>
    <t>67152499Q</t>
  </si>
  <si>
    <t>TIPL:OL:061808-20</t>
  </si>
  <si>
    <t>77151208Q</t>
  </si>
  <si>
    <t>TIPL:OL:061808-23</t>
  </si>
  <si>
    <t>savitha</t>
  </si>
  <si>
    <t>PAAX53CLP</t>
  </si>
  <si>
    <t>DYNABOOK AX2/252CMLT</t>
  </si>
  <si>
    <t>67097060q</t>
  </si>
  <si>
    <t>TIPL:OL:061908-1</t>
  </si>
  <si>
    <t>Charanjeet</t>
  </si>
  <si>
    <t>PSAE0E-00X00PG4</t>
  </si>
  <si>
    <t>SATELLITE A200-11C</t>
  </si>
  <si>
    <t>67191163K</t>
  </si>
  <si>
    <t>TIPL:OL:061908-5</t>
  </si>
  <si>
    <t xml:space="preserve">Kishore </t>
  </si>
  <si>
    <t>tamil naidu</t>
  </si>
  <si>
    <t>47396848K</t>
  </si>
  <si>
    <t>TIPL:OL:061908-7</t>
  </si>
  <si>
    <t>TIPL:OL:061908-20</t>
  </si>
  <si>
    <t>Vidya Suyal</t>
  </si>
  <si>
    <t>SATELLITE M300</t>
  </si>
  <si>
    <t>58149348W</t>
  </si>
  <si>
    <t>TIPL:OL:062008-2</t>
  </si>
  <si>
    <t>Sashi</t>
  </si>
  <si>
    <t>57116802Q</t>
  </si>
  <si>
    <t>TIPL:OL:062008-9</t>
  </si>
  <si>
    <t>BG BERIWALA</t>
  </si>
  <si>
    <t>KOLKATTA</t>
  </si>
  <si>
    <t>48071451W</t>
  </si>
  <si>
    <t>TIPL:OL:062008-12</t>
  </si>
  <si>
    <t>Ramdagala</t>
  </si>
  <si>
    <t>97079347R</t>
  </si>
  <si>
    <t>TIPL:OL:062008-14</t>
  </si>
  <si>
    <t xml:space="preserve">Shovan </t>
  </si>
  <si>
    <t>77162915Q</t>
  </si>
  <si>
    <t>TIPL:OL:062108-2</t>
  </si>
  <si>
    <t>Mahesh T</t>
  </si>
  <si>
    <t>57203221K</t>
  </si>
  <si>
    <t>TIPL:OL:062108-4</t>
  </si>
  <si>
    <t>Rajiv Surekha</t>
  </si>
  <si>
    <t>Kolkatta</t>
  </si>
  <si>
    <t>66111832W</t>
  </si>
  <si>
    <t>TIPL:OL:062308-24</t>
  </si>
  <si>
    <t>Raj shekhar.</t>
  </si>
  <si>
    <t>48037800W</t>
  </si>
  <si>
    <t>TIPL:OL:062408-3</t>
  </si>
  <si>
    <t>PSAA9E-09V018DU</t>
  </si>
  <si>
    <t>SATELLITE A100-683</t>
  </si>
  <si>
    <t>TIPL:OL:062408-13</t>
  </si>
  <si>
    <t>PARAG</t>
  </si>
  <si>
    <t>pune.</t>
  </si>
  <si>
    <t>66079252W</t>
  </si>
  <si>
    <t>TIPL:OL:062408-17</t>
  </si>
  <si>
    <t>Tina</t>
  </si>
  <si>
    <t>Z7452737Q</t>
  </si>
  <si>
    <t>TIPL:OL:062508-7</t>
  </si>
  <si>
    <t>TECRA A5</t>
  </si>
  <si>
    <t>Z5321456K</t>
  </si>
  <si>
    <t>TIPL:OL:062508-17</t>
  </si>
  <si>
    <t>Amitesh</t>
  </si>
  <si>
    <t>Z6141035K</t>
  </si>
  <si>
    <t>TIPL:OL:092408-101</t>
  </si>
  <si>
    <t>Mevlle Dissilva</t>
  </si>
  <si>
    <t>SATELLITE A200-1M4</t>
  </si>
  <si>
    <t>67581170K</t>
  </si>
  <si>
    <t>TIPL:OL:092408-129</t>
  </si>
  <si>
    <t>rehman</t>
  </si>
  <si>
    <t>PSLA0L-02700F</t>
  </si>
  <si>
    <t>SATELLITE L100</t>
  </si>
  <si>
    <t>27069710W</t>
  </si>
  <si>
    <t>TIPL:OL:092408-131</t>
  </si>
  <si>
    <t>Rohit Marwah</t>
  </si>
  <si>
    <t>67085601Q</t>
  </si>
  <si>
    <t>TIPL:OL:092508-42</t>
  </si>
  <si>
    <t>Soumedu Ray</t>
  </si>
  <si>
    <t>PORTEGE M800</t>
  </si>
  <si>
    <t>58290563W</t>
  </si>
  <si>
    <t>TIPL:OL:092608-26</t>
  </si>
  <si>
    <t>Mr Harish paul</t>
  </si>
  <si>
    <t>Okhla</t>
  </si>
  <si>
    <t>psl48l-01y00l</t>
  </si>
  <si>
    <t>97094588R</t>
  </si>
  <si>
    <t>TIPL:OL:092708-18</t>
  </si>
  <si>
    <t>Shri Hari</t>
  </si>
  <si>
    <t>57107685Q</t>
  </si>
  <si>
    <t>TIPL:OL:092708-20</t>
  </si>
  <si>
    <t>Ambika</t>
  </si>
  <si>
    <t>PSA50E-06U06QAR</t>
  </si>
  <si>
    <t>SATELLITE A50-109</t>
  </si>
  <si>
    <t>15787765G</t>
  </si>
  <si>
    <t>TIPL:OL:092908-71</t>
  </si>
  <si>
    <t>Rishikesh</t>
  </si>
  <si>
    <t>PTM20U-Y0VSQ7</t>
  </si>
  <si>
    <t>Z4042728H</t>
  </si>
  <si>
    <t>Sunday</t>
  </si>
  <si>
    <t>Monday</t>
  </si>
  <si>
    <t>Tuesday</t>
  </si>
  <si>
    <t>Wednesday</t>
  </si>
  <si>
    <t>Thursday</t>
  </si>
  <si>
    <t>Friday</t>
  </si>
  <si>
    <t>Saturday</t>
  </si>
  <si>
    <t>a</t>
  </si>
  <si>
    <t>b</t>
  </si>
  <si>
    <t>c</t>
  </si>
  <si>
    <t>January</t>
  </si>
  <si>
    <t>February</t>
  </si>
  <si>
    <t>March</t>
  </si>
  <si>
    <t>April</t>
  </si>
  <si>
    <t>May</t>
  </si>
  <si>
    <t>June</t>
  </si>
  <si>
    <t>July</t>
  </si>
  <si>
    <t>ROW</t>
  </si>
  <si>
    <t>COL</t>
  </si>
  <si>
    <t>Case ID</t>
  </si>
  <si>
    <t>Customer name</t>
  </si>
  <si>
    <t>GH12</t>
  </si>
  <si>
    <t>RT43</t>
  </si>
  <si>
    <t>25Y6</t>
  </si>
  <si>
    <t>G65E</t>
  </si>
  <si>
    <t>HJ4O</t>
  </si>
  <si>
    <t>49Y6</t>
  </si>
  <si>
    <t>XC3W</t>
  </si>
  <si>
    <t>X236</t>
  </si>
  <si>
    <t>FL76</t>
  </si>
  <si>
    <t>YU47</t>
  </si>
  <si>
    <t>GT5E</t>
  </si>
  <si>
    <t>Zinc</t>
  </si>
  <si>
    <t>Copper</t>
  </si>
  <si>
    <t>Iron</t>
  </si>
  <si>
    <t>Cobalt</t>
  </si>
  <si>
    <t>Slate</t>
  </si>
  <si>
    <t>Steel</t>
  </si>
  <si>
    <t>Cement</t>
  </si>
  <si>
    <t>Gypsum</t>
  </si>
  <si>
    <t>Sodium</t>
  </si>
  <si>
    <t>Chlorine</t>
  </si>
  <si>
    <t>Carbon</t>
  </si>
  <si>
    <t>Units Sold</t>
  </si>
  <si>
    <t>DF4W</t>
  </si>
  <si>
    <t>Function No (Includes Hidden Values)</t>
  </si>
  <si>
    <t>Function No (Ignores Hidden Values)</t>
  </si>
  <si>
    <t>Function</t>
  </si>
  <si>
    <t>MAX</t>
  </si>
  <si>
    <t>Quantity</t>
  </si>
  <si>
    <t>Discount</t>
  </si>
  <si>
    <t>MIN</t>
  </si>
  <si>
    <t>PRODUCT</t>
  </si>
  <si>
    <t>STDEV</t>
  </si>
  <si>
    <t>STDEVP</t>
  </si>
  <si>
    <t>d</t>
  </si>
  <si>
    <t>SUM</t>
  </si>
  <si>
    <t>e</t>
  </si>
  <si>
    <t>VAR</t>
  </si>
  <si>
    <t>VARP</t>
  </si>
  <si>
    <t>Unit Price</t>
  </si>
  <si>
    <t>pen</t>
  </si>
  <si>
    <t>eraser</t>
  </si>
  <si>
    <t>pencil</t>
  </si>
  <si>
    <t>=offset(reference,rows,cols,height,width)</t>
  </si>
  <si>
    <t>Reference</t>
  </si>
  <si>
    <t>Starting Point</t>
  </si>
  <si>
    <t>Rows</t>
  </si>
  <si>
    <t>Starting Point -&gt; Actual Range</t>
  </si>
  <si>
    <t>Columns</t>
  </si>
  <si>
    <t>Col - 1</t>
  </si>
  <si>
    <t>Col - 2</t>
  </si>
  <si>
    <t>Col - 3</t>
  </si>
  <si>
    <t>Height</t>
  </si>
  <si>
    <t>No. of Rows</t>
  </si>
  <si>
    <t>Row - 1</t>
  </si>
  <si>
    <t>Width</t>
  </si>
  <si>
    <t>No. of Columns</t>
  </si>
  <si>
    <t>Row - 2</t>
  </si>
  <si>
    <t>Row - 3</t>
  </si>
  <si>
    <t>Width - 1</t>
  </si>
  <si>
    <t>Width - 2</t>
  </si>
  <si>
    <t>Rows - 4</t>
  </si>
  <si>
    <t>Height - 1</t>
  </si>
  <si>
    <t>Height - 2</t>
  </si>
  <si>
    <t>Height - 3</t>
  </si>
  <si>
    <t>Height - 4</t>
  </si>
  <si>
    <t>Height - 5</t>
  </si>
  <si>
    <t>Height - 6</t>
  </si>
  <si>
    <t>Height - 7</t>
  </si>
  <si>
    <t>=offset(F6,4,3,9,2)</t>
  </si>
  <si>
    <t>Height - 8</t>
  </si>
  <si>
    <t>Height - 9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</si>
</sst>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0"/>
    <numFmt numFmtId="165" formatCode="[$-409]d\-mmm\-yy"/>
    <numFmt numFmtId="166" formatCode="_(&quot;$&quot;* #,##0.00_);_(&quot;$&quot;* \(#,##0.00\);_(&quot;$&quot;* &quot;-&quot;??_);_(@_)"/>
    <numFmt numFmtId="167" formatCode="&quot;$&quot;#,##0.00_);\(&quot;$&quot;#,##0.00\)"/>
    <numFmt numFmtId="168" formatCode="D/M/YYYY"/>
    <numFmt numFmtId="169" formatCode="\●\ @"/>
  </numFmts>
  <fonts count="17">
    <font>
      <sz val="10.0"/>
      <color rgb="FF000000"/>
      <name val="Arial"/>
      <scheme val="minor"/>
    </font>
    <font>
      <sz val="10.0"/>
      <color theme="1"/>
      <name val="Arial"/>
    </font>
    <font>
      <b/>
      <sz val="16.0"/>
      <color theme="0"/>
      <name val="Arial"/>
    </font>
    <font/>
    <font>
      <b/>
      <sz val="13.0"/>
      <color theme="0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0"/>
      <name val="Arial"/>
    </font>
    <font>
      <sz val="8.0"/>
      <color theme="1"/>
      <name val="Verdana"/>
    </font>
    <font>
      <b/>
      <sz val="8.0"/>
      <color rgb="FFFFFFFF"/>
      <name val="Verdana"/>
    </font>
    <font>
      <b/>
      <sz val="8.0"/>
      <color theme="1"/>
      <name val="Verdana"/>
    </font>
    <font>
      <sz val="8.0"/>
      <color rgb="FF000000"/>
      <name val="Verdana"/>
    </font>
    <font>
      <b/>
      <sz val="8.0"/>
      <color rgb="FF000000"/>
      <name val="Verdana"/>
    </font>
    <font>
      <color theme="1"/>
      <name val="Arial"/>
      <scheme val="minor"/>
    </font>
    <font>
      <b/>
      <sz val="9.0"/>
      <color theme="1"/>
      <name val="Verdana"/>
    </font>
  </fonts>
  <fills count="17">
    <fill>
      <patternFill patternType="none"/>
    </fill>
    <fill>
      <patternFill patternType="lightGray"/>
    </fill>
    <fill>
      <patternFill patternType="solid">
        <fgColor rgb="FF31859B"/>
        <bgColor rgb="FF31859B"/>
      </patternFill>
    </fill>
    <fill>
      <patternFill patternType="solid">
        <fgColor theme="9"/>
        <bgColor theme="9"/>
      </patternFill>
    </fill>
    <fill>
      <patternFill patternType="solid">
        <fgColor rgb="FFB2A1C7"/>
        <bgColor rgb="FFB2A1C7"/>
      </patternFill>
    </fill>
    <fill>
      <patternFill patternType="solid">
        <fgColor rgb="FFE5B8B7"/>
        <bgColor rgb="FFE5B8B7"/>
      </patternFill>
    </fill>
    <fill>
      <patternFill patternType="solid">
        <fgColor rgb="FF800000"/>
        <bgColor rgb="FF800000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  <fill>
      <patternFill patternType="solid">
        <fgColor rgb="FF8DB3E2"/>
        <bgColor rgb="FF8DB3E2"/>
      </patternFill>
    </fill>
    <fill>
      <patternFill patternType="solid">
        <fgColor rgb="FFFFC000"/>
        <bgColor rgb="FFFFC000"/>
      </patternFill>
    </fill>
    <fill>
      <patternFill patternType="solid">
        <fgColor rgb="FF938953"/>
        <bgColor rgb="FF938953"/>
      </patternFill>
    </fill>
    <fill>
      <patternFill patternType="solid">
        <fgColor rgb="FF99CC00"/>
        <bgColor rgb="FF99CC00"/>
      </patternFill>
    </fill>
    <fill>
      <patternFill patternType="solid">
        <fgColor rgb="FFD8D8D8"/>
        <bgColor rgb="FFD8D8D8"/>
      </patternFill>
    </fill>
  </fills>
  <borders count="23">
    <border/>
    <border>
      <left style="thick">
        <color rgb="FF31859B"/>
      </left>
      <top style="thick">
        <color rgb="FF31859B"/>
      </top>
    </border>
    <border>
      <top style="thick">
        <color rgb="FF31859B"/>
      </top>
    </border>
    <border>
      <right style="thick">
        <color rgb="FF31859B"/>
      </right>
      <top style="thick">
        <color rgb="FF31859B"/>
      </top>
    </border>
    <border>
      <left style="thick">
        <color rgb="FF31859B"/>
      </left>
    </border>
    <border>
      <left/>
      <top/>
      <bottom style="dotted">
        <color rgb="FF000000"/>
      </bottom>
    </border>
    <border>
      <right/>
      <top/>
      <bottom style="dotted">
        <color rgb="FF000000"/>
      </bottom>
    </border>
    <border>
      <right style="thick">
        <color rgb="FF31859B"/>
      </right>
    </border>
    <border>
      <left/>
      <right/>
      <top style="dotted">
        <color rgb="FF000000"/>
      </top>
      <bottom style="dotted">
        <color rgb="FF000000"/>
      </bottom>
    </border>
    <border>
      <left style="thick">
        <color rgb="FF31859B"/>
      </left>
      <bottom style="thick">
        <color rgb="FF31859B"/>
      </bottom>
    </border>
    <border>
      <bottom style="thick">
        <color rgb="FF31859B"/>
      </bottom>
    </border>
    <border>
      <right style="thick">
        <color rgb="FF31859B"/>
      </right>
      <bottom style="thick">
        <color rgb="FF31859B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Border="1" applyFont="1"/>
    <xf borderId="2" fillId="0" fontId="1" numFmtId="0" xfId="0" applyAlignment="1" applyBorder="1" applyFont="1">
      <alignment horizontal="center"/>
    </xf>
    <xf borderId="2" fillId="0" fontId="1" numFmtId="0" xfId="0" applyBorder="1" applyFont="1"/>
    <xf borderId="3" fillId="0" fontId="1" numFmtId="0" xfId="0" applyBorder="1" applyFont="1"/>
    <xf borderId="4" fillId="0" fontId="1" numFmtId="0" xfId="0" applyBorder="1" applyFont="1"/>
    <xf borderId="5" fillId="2" fontId="2" numFmtId="0" xfId="0" applyAlignment="1" applyBorder="1" applyFill="1" applyFont="1">
      <alignment horizontal="center" vertical="center"/>
    </xf>
    <xf borderId="6" fillId="0" fontId="3" numFmtId="0" xfId="0" applyBorder="1" applyFont="1"/>
    <xf borderId="7" fillId="0" fontId="1" numFmtId="0" xfId="0" applyBorder="1" applyFont="1"/>
    <xf borderId="8" fillId="3" fontId="4" numFmtId="0" xfId="0" applyAlignment="1" applyBorder="1" applyFill="1" applyFont="1">
      <alignment horizontal="center" vertical="center"/>
    </xf>
    <xf borderId="8" fillId="3" fontId="4" numFmtId="0" xfId="0" applyAlignment="1" applyBorder="1" applyFont="1">
      <alignment vertical="center"/>
    </xf>
    <xf borderId="8" fillId="4" fontId="5" numFmtId="164" xfId="0" applyAlignment="1" applyBorder="1" applyFill="1" applyFont="1" applyNumberFormat="1">
      <alignment horizontal="center" vertical="center"/>
    </xf>
    <xf borderId="8" fillId="4" fontId="6" numFmtId="0" xfId="0" applyAlignment="1" applyBorder="1" applyFont="1">
      <alignment vertical="center"/>
    </xf>
    <xf borderId="8" fillId="5" fontId="7" numFmtId="164" xfId="0" applyAlignment="1" applyBorder="1" applyFill="1" applyFont="1" applyNumberFormat="1">
      <alignment horizontal="center" vertical="center"/>
    </xf>
    <xf borderId="8" fillId="5" fontId="8" numFmtId="0" xfId="0" applyAlignment="1" applyBorder="1" applyFont="1">
      <alignment vertical="center"/>
    </xf>
    <xf borderId="8" fillId="5" fontId="9" numFmtId="0" xfId="0" applyAlignment="1" applyBorder="1" applyFont="1">
      <alignment vertical="center"/>
    </xf>
    <xf borderId="9" fillId="0" fontId="1" numFmtId="0" xfId="0" applyBorder="1" applyFont="1"/>
    <xf borderId="10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0" fillId="0" fontId="10" numFmtId="0" xfId="0" applyAlignment="1" applyFont="1">
      <alignment vertical="center"/>
    </xf>
    <xf borderId="0" fillId="0" fontId="10" numFmtId="0" xfId="0" applyAlignment="1" applyFont="1">
      <alignment horizontal="center" vertical="center"/>
    </xf>
    <xf borderId="12" fillId="6" fontId="11" numFmtId="0" xfId="0" applyAlignment="1" applyBorder="1" applyFill="1" applyFont="1">
      <alignment horizontal="left" vertical="center"/>
    </xf>
    <xf borderId="13" fillId="0" fontId="3" numFmtId="0" xfId="0" applyBorder="1" applyFont="1"/>
    <xf borderId="14" fillId="0" fontId="3" numFmtId="0" xfId="0" applyBorder="1" applyFont="1"/>
    <xf borderId="15" fillId="7" fontId="12" numFmtId="0" xfId="0" applyAlignment="1" applyBorder="1" applyFill="1" applyFont="1">
      <alignment horizontal="left" vertical="center"/>
    </xf>
    <xf borderId="12" fillId="0" fontId="10" numFmtId="0" xfId="0" applyAlignment="1" applyBorder="1" applyFont="1">
      <alignment horizontal="left" vertical="center"/>
    </xf>
    <xf borderId="15" fillId="8" fontId="12" numFmtId="0" xfId="0" applyAlignment="1" applyBorder="1" applyFill="1" applyFont="1">
      <alignment horizontal="center" vertical="center"/>
    </xf>
    <xf borderId="0" fillId="0" fontId="12" numFmtId="0" xfId="0" applyAlignment="1" applyFont="1">
      <alignment vertical="center"/>
    </xf>
    <xf borderId="15" fillId="0" fontId="10" numFmtId="0" xfId="0" applyAlignment="1" applyBorder="1" applyFont="1">
      <alignment horizontal="center" vertical="center"/>
    </xf>
    <xf borderId="15" fillId="0" fontId="10" numFmtId="0" xfId="0" applyAlignment="1" applyBorder="1" applyFont="1">
      <alignment horizontal="left" vertical="center"/>
    </xf>
    <xf borderId="15" fillId="6" fontId="11" numFmtId="0" xfId="0" applyAlignment="1" applyBorder="1" applyFont="1">
      <alignment vertical="center"/>
    </xf>
    <xf borderId="12" fillId="7" fontId="10" numFmtId="0" xfId="0" applyAlignment="1" applyBorder="1" applyFont="1">
      <alignment horizontal="left" vertical="center"/>
    </xf>
    <xf borderId="15" fillId="0" fontId="12" numFmtId="0" xfId="0" applyAlignment="1" applyBorder="1" applyFont="1">
      <alignment horizontal="center" vertical="center"/>
    </xf>
    <xf borderId="0" fillId="0" fontId="10" numFmtId="0" xfId="0" applyAlignment="1" applyFont="1">
      <alignment horizontal="left" vertical="center"/>
    </xf>
    <xf borderId="15" fillId="7" fontId="12" numFmtId="165" xfId="0" applyAlignment="1" applyBorder="1" applyFont="1" applyNumberFormat="1">
      <alignment horizontal="center" vertical="center"/>
    </xf>
    <xf borderId="15" fillId="7" fontId="12" numFmtId="1" xfId="0" applyAlignment="1" applyBorder="1" applyFont="1" applyNumberFormat="1">
      <alignment horizontal="left" vertical="center"/>
    </xf>
    <xf borderId="15" fillId="7" fontId="12" numFmtId="166" xfId="0" applyAlignment="1" applyBorder="1" applyFont="1" applyNumberFormat="1">
      <alignment horizontal="center" vertical="center"/>
    </xf>
    <xf borderId="15" fillId="0" fontId="10" numFmtId="165" xfId="0" applyAlignment="1" applyBorder="1" applyFont="1" applyNumberFormat="1">
      <alignment horizontal="center" vertical="center"/>
    </xf>
    <xf borderId="15" fillId="0" fontId="10" numFmtId="0" xfId="0" applyAlignment="1" applyBorder="1" applyFont="1">
      <alignment vertical="center"/>
    </xf>
    <xf borderId="15" fillId="7" fontId="10" numFmtId="0" xfId="0" applyAlignment="1" applyBorder="1" applyFont="1">
      <alignment vertical="center"/>
    </xf>
    <xf borderId="15" fillId="9" fontId="10" numFmtId="0" xfId="0" applyAlignment="1" applyBorder="1" applyFill="1" applyFont="1">
      <alignment vertical="center"/>
    </xf>
    <xf borderId="16" fillId="9" fontId="10" numFmtId="0" xfId="0" applyAlignment="1" applyBorder="1" applyFont="1">
      <alignment vertical="center"/>
    </xf>
    <xf borderId="0" fillId="0" fontId="12" numFmtId="0" xfId="0" applyAlignment="1" applyFont="1">
      <alignment horizontal="left" vertical="center"/>
    </xf>
    <xf borderId="15" fillId="7" fontId="12" numFmtId="0" xfId="0" applyAlignment="1" applyBorder="1" applyFont="1">
      <alignment vertical="center"/>
    </xf>
    <xf borderId="15" fillId="7" fontId="12" numFmtId="0" xfId="0" applyAlignment="1" applyBorder="1" applyFont="1">
      <alignment horizontal="center" vertical="center"/>
    </xf>
    <xf borderId="15" fillId="8" fontId="10" numFmtId="0" xfId="0" applyAlignment="1" applyBorder="1" applyFont="1">
      <alignment vertical="center"/>
    </xf>
    <xf borderId="15" fillId="10" fontId="10" numFmtId="0" xfId="0" applyAlignment="1" applyBorder="1" applyFill="1" applyFont="1">
      <alignment vertical="center"/>
    </xf>
    <xf borderId="15" fillId="10" fontId="10" numFmtId="0" xfId="0" applyAlignment="1" applyBorder="1" applyFont="1">
      <alignment horizontal="center" vertical="center"/>
    </xf>
    <xf borderId="15" fillId="7" fontId="12" numFmtId="167" xfId="0" applyAlignment="1" applyBorder="1" applyFont="1" applyNumberFormat="1">
      <alignment horizontal="center" vertical="center"/>
    </xf>
    <xf borderId="15" fillId="0" fontId="10" numFmtId="167" xfId="0" applyAlignment="1" applyBorder="1" applyFont="1" applyNumberFormat="1">
      <alignment horizontal="center" vertical="center"/>
    </xf>
    <xf borderId="16" fillId="6" fontId="11" numFmtId="0" xfId="0" applyAlignment="1" applyBorder="1" applyFont="1">
      <alignment vertical="center"/>
    </xf>
    <xf borderId="0" fillId="0" fontId="10" numFmtId="167" xfId="0" applyAlignment="1" applyFont="1" applyNumberFormat="1">
      <alignment vertical="center"/>
    </xf>
    <xf borderId="15" fillId="9" fontId="10" numFmtId="0" xfId="0" applyAlignment="1" applyBorder="1" applyFont="1">
      <alignment horizontal="center" vertical="center"/>
    </xf>
    <xf borderId="15" fillId="9" fontId="10" numFmtId="0" xfId="0" applyAlignment="1" applyBorder="1" applyFont="1">
      <alignment horizontal="left" vertical="center"/>
    </xf>
    <xf borderId="0" fillId="0" fontId="10" numFmtId="167" xfId="0" applyAlignment="1" applyFont="1" applyNumberFormat="1">
      <alignment horizontal="center" vertical="center"/>
    </xf>
    <xf borderId="15" fillId="8" fontId="10" numFmtId="0" xfId="0" applyAlignment="1" applyBorder="1" applyFont="1">
      <alignment horizontal="center" vertical="center"/>
    </xf>
    <xf borderId="15" fillId="0" fontId="10" numFmtId="15" xfId="0" applyAlignment="1" applyBorder="1" applyFont="1" applyNumberFormat="1">
      <alignment horizontal="center" vertical="center"/>
    </xf>
    <xf borderId="0" fillId="0" fontId="10" numFmtId="15" xfId="0" applyAlignment="1" applyFont="1" applyNumberFormat="1">
      <alignment horizontal="center" vertical="center"/>
    </xf>
    <xf borderId="0" fillId="0" fontId="10" numFmtId="15" xfId="0" applyAlignment="1" applyFont="1" applyNumberFormat="1">
      <alignment vertical="center"/>
    </xf>
    <xf borderId="0" fillId="0" fontId="10" numFmtId="168" xfId="0" applyAlignment="1" applyFont="1" applyNumberFormat="1">
      <alignment horizontal="center" vertical="center"/>
    </xf>
    <xf borderId="16" fillId="6" fontId="11" numFmtId="0" xfId="0" applyAlignment="1" applyBorder="1" applyFont="1">
      <alignment horizontal="center" vertical="center"/>
    </xf>
    <xf borderId="15" fillId="7" fontId="12" numFmtId="1" xfId="0" applyAlignment="1" applyBorder="1" applyFont="1" applyNumberFormat="1">
      <alignment horizontal="center" vertical="center"/>
    </xf>
    <xf borderId="15" fillId="0" fontId="13" numFmtId="0" xfId="0" applyAlignment="1" applyBorder="1" applyFont="1">
      <alignment horizontal="left" vertical="center"/>
    </xf>
    <xf borderId="15" fillId="0" fontId="13" numFmtId="0" xfId="0" applyAlignment="1" applyBorder="1" applyFont="1">
      <alignment horizontal="center" vertical="center"/>
    </xf>
    <xf quotePrefix="1" borderId="15" fillId="7" fontId="12" numFmtId="0" xfId="0" applyAlignment="1" applyBorder="1" applyFont="1">
      <alignment horizontal="center" vertical="center"/>
    </xf>
    <xf borderId="15" fillId="7" fontId="14" numFmtId="0" xfId="0" applyAlignment="1" applyBorder="1" applyFont="1">
      <alignment horizontal="center" vertical="center"/>
    </xf>
    <xf borderId="15" fillId="7" fontId="14" numFmtId="0" xfId="0" applyAlignment="1" applyBorder="1" applyFont="1">
      <alignment vertical="center"/>
    </xf>
    <xf borderId="15" fillId="7" fontId="14" numFmtId="0" xfId="0" applyAlignment="1" applyBorder="1" applyFont="1">
      <alignment horizontal="left" vertical="center"/>
    </xf>
    <xf borderId="0" fillId="0" fontId="10" numFmtId="0" xfId="0" applyFont="1"/>
    <xf borderId="15" fillId="0" fontId="13" numFmtId="165" xfId="0" applyAlignment="1" applyBorder="1" applyFont="1" applyNumberFormat="1">
      <alignment horizontal="center" vertical="center"/>
    </xf>
    <xf borderId="15" fillId="0" fontId="10" numFmtId="165" xfId="0" applyAlignment="1" applyBorder="1" applyFont="1" applyNumberFormat="1">
      <alignment vertical="center"/>
    </xf>
    <xf borderId="0" fillId="0" fontId="10" numFmtId="0" xfId="0" applyAlignment="1" applyFont="1">
      <alignment horizontal="left"/>
    </xf>
    <xf borderId="0" fillId="0" fontId="10" numFmtId="0" xfId="0" applyAlignment="1" applyFont="1">
      <alignment horizontal="center"/>
    </xf>
    <xf borderId="15" fillId="7" fontId="10" numFmtId="0" xfId="0" applyAlignment="1" applyBorder="1" applyFont="1">
      <alignment horizontal="center" vertical="center"/>
    </xf>
    <xf borderId="0" fillId="0" fontId="15" numFmtId="0" xfId="0" applyFont="1"/>
    <xf borderId="0" fillId="0" fontId="10" numFmtId="169" xfId="0" applyFont="1" applyNumberFormat="1"/>
    <xf borderId="15" fillId="7" fontId="12" numFmtId="0" xfId="0" applyAlignment="1" applyBorder="1" applyFont="1">
      <alignment horizontal="center" shrinkToFit="0" vertical="center" wrapText="1"/>
    </xf>
    <xf borderId="15" fillId="7" fontId="12" numFmtId="0" xfId="0" applyAlignment="1" applyBorder="1" applyFont="1">
      <alignment horizontal="left" shrinkToFit="0" vertical="center" wrapText="1"/>
    </xf>
    <xf borderId="15" fillId="8" fontId="10" numFmtId="0" xfId="0" applyAlignment="1" applyBorder="1" applyFont="1">
      <alignment horizontal="center" shrinkToFit="0" vertical="center" wrapText="1"/>
    </xf>
    <xf borderId="15" fillId="8" fontId="10" numFmtId="0" xfId="0" applyAlignment="1" applyBorder="1" applyFont="1">
      <alignment horizontal="left" shrinkToFit="0" vertical="center" wrapText="1"/>
    </xf>
    <xf borderId="0" fillId="0" fontId="10" numFmtId="9" xfId="0" applyAlignment="1" applyFont="1" applyNumberFormat="1">
      <alignment vertical="center"/>
    </xf>
    <xf borderId="0" fillId="0" fontId="10" numFmtId="9" xfId="0" applyAlignment="1" applyFont="1" applyNumberFormat="1">
      <alignment horizontal="center" vertical="center"/>
    </xf>
    <xf quotePrefix="1" borderId="0" fillId="0" fontId="12" numFmtId="0" xfId="0" applyAlignment="1" applyFont="1">
      <alignment vertical="center"/>
    </xf>
    <xf borderId="16" fillId="11" fontId="10" numFmtId="0" xfId="0" applyAlignment="1" applyBorder="1" applyFill="1" applyFont="1">
      <alignment vertical="center"/>
    </xf>
    <xf borderId="16" fillId="12" fontId="10" numFmtId="0" xfId="0" applyAlignment="1" applyBorder="1" applyFill="1" applyFont="1">
      <alignment vertical="center"/>
    </xf>
    <xf borderId="15" fillId="12" fontId="10" numFmtId="0" xfId="0" applyAlignment="1" applyBorder="1" applyFont="1">
      <alignment horizontal="center" vertical="center"/>
    </xf>
    <xf borderId="16" fillId="13" fontId="10" numFmtId="0" xfId="0" applyAlignment="1" applyBorder="1" applyFill="1" applyFont="1">
      <alignment vertical="center"/>
    </xf>
    <xf borderId="16" fillId="14" fontId="10" numFmtId="0" xfId="0" applyAlignment="1" applyBorder="1" applyFill="1" applyFont="1">
      <alignment vertical="center"/>
    </xf>
    <xf borderId="16" fillId="15" fontId="12" numFmtId="0" xfId="0" applyAlignment="1" applyBorder="1" applyFill="1" applyFont="1">
      <alignment horizontal="center" vertical="center"/>
    </xf>
    <xf borderId="0" fillId="0" fontId="12" numFmtId="0" xfId="0" applyAlignment="1" applyFont="1">
      <alignment horizontal="center" vertical="center"/>
    </xf>
    <xf borderId="16" fillId="7" fontId="12" numFmtId="0" xfId="0" applyAlignment="1" applyBorder="1" applyFont="1">
      <alignment horizontal="center" vertical="center"/>
    </xf>
    <xf borderId="17" fillId="16" fontId="16" numFmtId="0" xfId="0" applyAlignment="1" applyBorder="1" applyFill="1" applyFont="1">
      <alignment horizontal="center" vertical="center"/>
    </xf>
    <xf borderId="18" fillId="16" fontId="16" numFmtId="0" xfId="0" applyAlignment="1" applyBorder="1" applyFont="1">
      <alignment horizontal="center" vertical="center"/>
    </xf>
    <xf borderId="19" fillId="16" fontId="16" numFmtId="0" xfId="0" applyAlignment="1" applyBorder="1" applyFont="1">
      <alignment horizontal="center" vertical="center"/>
    </xf>
    <xf borderId="20" fillId="16" fontId="16" numFmtId="0" xfId="0" applyAlignment="1" applyBorder="1" applyFont="1">
      <alignment horizontal="center" vertical="center"/>
    </xf>
    <xf quotePrefix="1" borderId="0" fillId="0" fontId="10" numFmtId="0" xfId="0" applyAlignment="1" applyFont="1">
      <alignment vertical="center"/>
    </xf>
    <xf borderId="21" fillId="16" fontId="16" numFmtId="0" xfId="0" applyAlignment="1" applyBorder="1" applyFont="1">
      <alignment horizontal="center" vertical="center"/>
    </xf>
    <xf borderId="22" fillId="16" fontId="16" numFmtId="0" xfId="0" applyAlignment="1" applyBorder="1" applyFont="1">
      <alignment horizontal="center" vertical="center"/>
    </xf>
  </cellXfs>
  <cellStyles count="1">
    <cellStyle xfId="0" name="Normal" builtinId="0"/>
  </cellStyles>
  <dxfs count="1">
    <dxf>
      <font>
        <b/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worksheet" Target="worksheets/sheet30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34" Type="http://customschemas.google.com/relationships/workbookmetadata" Target="metadata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0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1.75"/>
    <col customWidth="1" min="3" max="3" width="31.38"/>
    <col customWidth="1" min="4" max="4" width="28.13"/>
    <col customWidth="1" min="5" max="5" width="1.75"/>
    <col customWidth="1" min="6" max="26" width="8.63"/>
  </cols>
  <sheetData>
    <row r="1" ht="12.75" customHeight="1">
      <c r="C1" s="1"/>
    </row>
    <row r="2" ht="9.0" customHeight="1">
      <c r="B2" s="2"/>
      <c r="C2" s="3"/>
      <c r="D2" s="4"/>
      <c r="E2" s="5"/>
    </row>
    <row r="3" ht="12.75" customHeight="1">
      <c r="B3" s="6"/>
      <c r="C3" s="7" t="s">
        <v>0</v>
      </c>
      <c r="D3" s="8"/>
      <c r="E3" s="9"/>
    </row>
    <row r="4" ht="12.75" customHeight="1">
      <c r="B4" s="6"/>
      <c r="C4" s="10" t="s">
        <v>1</v>
      </c>
      <c r="D4" s="11" t="s">
        <v>2</v>
      </c>
      <c r="E4" s="9"/>
    </row>
    <row r="5" ht="12.75" customHeight="1">
      <c r="B5" s="6"/>
      <c r="C5" s="12" t="s">
        <v>3</v>
      </c>
      <c r="D5" s="13" t="s">
        <v>4</v>
      </c>
      <c r="E5" s="9"/>
    </row>
    <row r="6" ht="12.75" customHeight="1">
      <c r="B6" s="6"/>
      <c r="C6" s="14" t="s">
        <v>5</v>
      </c>
      <c r="D6" s="15" t="s">
        <v>6</v>
      </c>
      <c r="E6" s="9"/>
    </row>
    <row r="7" ht="12.75" customHeight="1">
      <c r="B7" s="6"/>
      <c r="C7" s="12" t="s">
        <v>7</v>
      </c>
      <c r="D7" s="13" t="s">
        <v>8</v>
      </c>
      <c r="E7" s="9"/>
    </row>
    <row r="8" ht="12.75" customHeight="1">
      <c r="B8" s="6"/>
      <c r="C8" s="14" t="s">
        <v>9</v>
      </c>
      <c r="D8" s="15" t="s">
        <v>10</v>
      </c>
      <c r="E8" s="9"/>
    </row>
    <row r="9" ht="12.75" customHeight="1">
      <c r="B9" s="6"/>
      <c r="C9" s="12" t="s">
        <v>11</v>
      </c>
      <c r="D9" s="13" t="s">
        <v>12</v>
      </c>
      <c r="E9" s="9"/>
    </row>
    <row r="10" ht="12.75" customHeight="1">
      <c r="B10" s="6"/>
      <c r="C10" s="14" t="s">
        <v>13</v>
      </c>
      <c r="D10" s="15" t="s">
        <v>14</v>
      </c>
      <c r="E10" s="9"/>
    </row>
    <row r="11" ht="12.75" customHeight="1">
      <c r="B11" s="6"/>
      <c r="C11" s="12" t="s">
        <v>15</v>
      </c>
      <c r="D11" s="13" t="s">
        <v>16</v>
      </c>
      <c r="E11" s="9"/>
    </row>
    <row r="12" ht="12.75" customHeight="1">
      <c r="B12" s="6"/>
      <c r="C12" s="14" t="s">
        <v>17</v>
      </c>
      <c r="D12" s="15" t="s">
        <v>18</v>
      </c>
      <c r="E12" s="9"/>
    </row>
    <row r="13" ht="12.75" customHeight="1">
      <c r="B13" s="6"/>
      <c r="C13" s="12" t="s">
        <v>19</v>
      </c>
      <c r="D13" s="13" t="s">
        <v>20</v>
      </c>
      <c r="E13" s="9"/>
    </row>
    <row r="14" ht="12.75" customHeight="1">
      <c r="B14" s="6"/>
      <c r="C14" s="14" t="s">
        <v>21</v>
      </c>
      <c r="D14" s="16" t="s">
        <v>22</v>
      </c>
      <c r="E14" s="9"/>
    </row>
    <row r="15" ht="12.75" customHeight="1">
      <c r="B15" s="6"/>
      <c r="C15" s="12" t="s">
        <v>23</v>
      </c>
      <c r="D15" s="13" t="s">
        <v>24</v>
      </c>
      <c r="E15" s="9"/>
    </row>
    <row r="16" ht="12.75" customHeight="1">
      <c r="B16" s="6"/>
      <c r="C16" s="14" t="s">
        <v>25</v>
      </c>
      <c r="D16" s="15" t="s">
        <v>26</v>
      </c>
      <c r="E16" s="9"/>
    </row>
    <row r="17" ht="12.75" customHeight="1">
      <c r="B17" s="6"/>
      <c r="C17" s="12" t="s">
        <v>27</v>
      </c>
      <c r="D17" s="13" t="s">
        <v>28</v>
      </c>
      <c r="E17" s="9"/>
    </row>
    <row r="18" ht="12.75" customHeight="1">
      <c r="B18" s="6"/>
      <c r="C18" s="14" t="s">
        <v>29</v>
      </c>
      <c r="D18" s="15" t="s">
        <v>30</v>
      </c>
      <c r="E18" s="9"/>
    </row>
    <row r="19" ht="12.75" customHeight="1">
      <c r="B19" s="6"/>
      <c r="C19" s="12" t="s">
        <v>31</v>
      </c>
      <c r="D19" s="13" t="s">
        <v>32</v>
      </c>
      <c r="E19" s="9"/>
    </row>
    <row r="20" ht="12.75" customHeight="1">
      <c r="B20" s="6"/>
      <c r="C20" s="14" t="s">
        <v>33</v>
      </c>
      <c r="D20" s="15" t="s">
        <v>34</v>
      </c>
      <c r="E20" s="9"/>
    </row>
    <row r="21" ht="12.75" customHeight="1">
      <c r="B21" s="6"/>
      <c r="C21" s="12" t="s">
        <v>35</v>
      </c>
      <c r="D21" s="13" t="s">
        <v>36</v>
      </c>
      <c r="E21" s="9"/>
    </row>
    <row r="22" ht="12.75" customHeight="1">
      <c r="B22" s="6"/>
      <c r="C22" s="14" t="s">
        <v>37</v>
      </c>
      <c r="D22" s="15" t="s">
        <v>38</v>
      </c>
      <c r="E22" s="9"/>
    </row>
    <row r="23" ht="12.75" customHeight="1">
      <c r="B23" s="6"/>
      <c r="C23" s="12" t="s">
        <v>39</v>
      </c>
      <c r="D23" s="13" t="s">
        <v>40</v>
      </c>
      <c r="E23" s="9"/>
    </row>
    <row r="24" ht="12.75" customHeight="1">
      <c r="B24" s="6"/>
      <c r="C24" s="14" t="s">
        <v>41</v>
      </c>
      <c r="D24" s="15" t="s">
        <v>42</v>
      </c>
      <c r="E24" s="9"/>
    </row>
    <row r="25" ht="12.75" customHeight="1">
      <c r="B25" s="6"/>
      <c r="C25" s="12" t="s">
        <v>43</v>
      </c>
      <c r="D25" s="13" t="s">
        <v>44</v>
      </c>
      <c r="E25" s="9"/>
    </row>
    <row r="26" ht="12.75" customHeight="1">
      <c r="B26" s="6"/>
      <c r="C26" s="14" t="s">
        <v>45</v>
      </c>
      <c r="D26" s="15" t="s">
        <v>46</v>
      </c>
      <c r="E26" s="9"/>
    </row>
    <row r="27" ht="12.75" customHeight="1">
      <c r="B27" s="6"/>
      <c r="C27" s="12" t="s">
        <v>47</v>
      </c>
      <c r="D27" s="13" t="s">
        <v>48</v>
      </c>
      <c r="E27" s="9"/>
    </row>
    <row r="28" ht="12.75" customHeight="1">
      <c r="B28" s="6"/>
      <c r="C28" s="14" t="s">
        <v>49</v>
      </c>
      <c r="D28" s="15" t="s">
        <v>50</v>
      </c>
      <c r="E28" s="9"/>
    </row>
    <row r="29" ht="12.75" customHeight="1">
      <c r="B29" s="6"/>
      <c r="C29" s="12" t="s">
        <v>51</v>
      </c>
      <c r="D29" s="13" t="s">
        <v>52</v>
      </c>
      <c r="E29" s="9"/>
    </row>
    <row r="30" ht="12.75" customHeight="1">
      <c r="B30" s="6"/>
      <c r="C30" s="14" t="s">
        <v>53</v>
      </c>
      <c r="D30" s="15" t="s">
        <v>54</v>
      </c>
      <c r="E30" s="9"/>
    </row>
    <row r="31" ht="12.75" customHeight="1">
      <c r="B31" s="6"/>
      <c r="C31" s="12" t="s">
        <v>55</v>
      </c>
      <c r="D31" s="13" t="s">
        <v>56</v>
      </c>
      <c r="E31" s="9"/>
    </row>
    <row r="32" ht="12.75" customHeight="1">
      <c r="B32" s="6"/>
      <c r="C32" s="14" t="s">
        <v>57</v>
      </c>
      <c r="D32" s="15" t="s">
        <v>58</v>
      </c>
      <c r="E32" s="9"/>
    </row>
    <row r="33" ht="12.75" customHeight="1">
      <c r="B33" s="6"/>
      <c r="C33" s="12" t="s">
        <v>59</v>
      </c>
      <c r="D33" s="13" t="s">
        <v>60</v>
      </c>
      <c r="E33" s="9"/>
    </row>
    <row r="34" ht="9.0" customHeight="1">
      <c r="B34" s="17"/>
      <c r="C34" s="18"/>
      <c r="D34" s="19"/>
      <c r="E34" s="20"/>
    </row>
    <row r="35" ht="12.75" customHeight="1">
      <c r="C35" s="1"/>
    </row>
    <row r="36" ht="12.75" customHeight="1">
      <c r="C36" s="1"/>
    </row>
    <row r="37" ht="12.75" customHeight="1">
      <c r="C37" s="1"/>
    </row>
    <row r="38" ht="12.75" customHeight="1">
      <c r="C38" s="1"/>
    </row>
    <row r="39" ht="12.75" customHeight="1">
      <c r="C39" s="1"/>
    </row>
    <row r="40" ht="12.75" customHeight="1">
      <c r="C40" s="1"/>
    </row>
    <row r="41" ht="12.75" customHeight="1">
      <c r="C41" s="1"/>
    </row>
    <row r="42" ht="12.75" customHeight="1">
      <c r="C42" s="1"/>
    </row>
    <row r="43" ht="12.75" customHeight="1">
      <c r="C43" s="1"/>
    </row>
    <row r="44" ht="12.75" customHeight="1">
      <c r="C44" s="1"/>
    </row>
    <row r="45" ht="12.75" customHeight="1">
      <c r="C45" s="1"/>
    </row>
    <row r="46" ht="12.75" customHeight="1">
      <c r="C46" s="1"/>
    </row>
    <row r="47" ht="12.75" customHeight="1">
      <c r="C47" s="1"/>
    </row>
    <row r="48" ht="12.75" customHeight="1">
      <c r="C48" s="1"/>
    </row>
    <row r="49" ht="12.75" customHeight="1">
      <c r="C49" s="1"/>
    </row>
    <row r="50" ht="12.75" customHeight="1">
      <c r="C50" s="1"/>
    </row>
    <row r="51" ht="12.75" customHeight="1">
      <c r="C51" s="1"/>
    </row>
    <row r="52" ht="12.75" customHeight="1">
      <c r="C52" s="1"/>
    </row>
    <row r="53" ht="12.75" customHeight="1">
      <c r="C53" s="1"/>
    </row>
    <row r="54" ht="12.75" customHeight="1">
      <c r="C54" s="1"/>
    </row>
    <row r="55" ht="12.75" customHeight="1">
      <c r="C55" s="1"/>
    </row>
    <row r="56" ht="12.75" customHeight="1">
      <c r="C56" s="1"/>
    </row>
    <row r="57" ht="12.75" customHeight="1">
      <c r="C57" s="1"/>
    </row>
    <row r="58" ht="12.75" customHeight="1">
      <c r="C58" s="1"/>
    </row>
    <row r="59" ht="12.75" customHeight="1">
      <c r="C59" s="1"/>
    </row>
    <row r="60" ht="12.75" customHeight="1">
      <c r="C60" s="1"/>
    </row>
    <row r="61" ht="12.75" customHeight="1">
      <c r="C61" s="1"/>
    </row>
    <row r="62" ht="12.75" customHeight="1">
      <c r="C62" s="1"/>
    </row>
    <row r="63" ht="12.75" customHeight="1">
      <c r="C63" s="1"/>
    </row>
    <row r="64" ht="12.75" customHeight="1">
      <c r="C64" s="1"/>
    </row>
    <row r="65" ht="12.75" customHeight="1">
      <c r="C65" s="1"/>
    </row>
    <row r="66" ht="12.75" customHeight="1">
      <c r="C66" s="1"/>
    </row>
    <row r="67" ht="12.75" customHeight="1">
      <c r="C67" s="1"/>
    </row>
    <row r="68" ht="12.75" customHeight="1">
      <c r="C68" s="1"/>
    </row>
    <row r="69" ht="12.75" customHeight="1">
      <c r="C69" s="1"/>
    </row>
    <row r="70" ht="12.75" customHeight="1">
      <c r="C70" s="1"/>
    </row>
    <row r="71" ht="12.75" customHeight="1">
      <c r="C71" s="1"/>
    </row>
    <row r="72" ht="12.75" customHeight="1">
      <c r="C72" s="1"/>
    </row>
    <row r="73" ht="12.75" customHeight="1">
      <c r="C73" s="1"/>
    </row>
    <row r="74" ht="12.75" customHeight="1">
      <c r="C74" s="1"/>
    </row>
    <row r="75" ht="12.75" customHeight="1">
      <c r="C75" s="1"/>
    </row>
    <row r="76" ht="12.75" customHeight="1">
      <c r="C76" s="1"/>
    </row>
    <row r="77" ht="12.75" customHeight="1">
      <c r="C77" s="1"/>
    </row>
    <row r="78" ht="12.75" customHeight="1">
      <c r="C78" s="1"/>
    </row>
    <row r="79" ht="12.75" customHeight="1">
      <c r="C79" s="1"/>
    </row>
    <row r="80" ht="12.75" customHeight="1">
      <c r="C80" s="1"/>
    </row>
    <row r="81" ht="12.75" customHeight="1">
      <c r="C81" s="1"/>
    </row>
    <row r="82" ht="12.75" customHeight="1">
      <c r="C82" s="1"/>
    </row>
    <row r="83" ht="12.75" customHeight="1">
      <c r="C83" s="1"/>
    </row>
    <row r="84" ht="12.75" customHeight="1">
      <c r="C84" s="1"/>
    </row>
    <row r="85" ht="12.75" customHeight="1">
      <c r="C85" s="1"/>
    </row>
    <row r="86" ht="12.75" customHeight="1">
      <c r="C86" s="1"/>
    </row>
    <row r="87" ht="12.75" customHeight="1">
      <c r="C87" s="1"/>
    </row>
    <row r="88" ht="12.75" customHeight="1">
      <c r="C88" s="1"/>
    </row>
    <row r="89" ht="12.75" customHeight="1">
      <c r="C89" s="1"/>
    </row>
    <row r="90" ht="12.75" customHeight="1">
      <c r="C90" s="1"/>
    </row>
    <row r="91" ht="12.75" customHeight="1">
      <c r="C91" s="1"/>
    </row>
    <row r="92" ht="12.75" customHeight="1">
      <c r="C92" s="1"/>
    </row>
    <row r="93" ht="12.75" customHeight="1">
      <c r="C93" s="1"/>
    </row>
    <row r="94" ht="12.75" customHeight="1">
      <c r="C94" s="1"/>
    </row>
    <row r="95" ht="12.75" customHeight="1">
      <c r="C95" s="1"/>
    </row>
    <row r="96" ht="12.75" customHeight="1">
      <c r="C96" s="1"/>
    </row>
    <row r="97" ht="12.75" customHeight="1">
      <c r="C97" s="1"/>
    </row>
    <row r="98" ht="12.75" customHeight="1">
      <c r="C98" s="1"/>
    </row>
    <row r="99" ht="12.75" customHeight="1">
      <c r="C99" s="1"/>
    </row>
    <row r="100" ht="12.75" customHeight="1">
      <c r="C100" s="1"/>
    </row>
    <row r="101" ht="12.75" customHeight="1">
      <c r="C101" s="1"/>
    </row>
    <row r="102" ht="12.75" customHeight="1">
      <c r="C102" s="1"/>
    </row>
    <row r="103" ht="12.75" customHeight="1">
      <c r="C103" s="1"/>
    </row>
    <row r="104" ht="12.75" customHeight="1">
      <c r="C104" s="1"/>
    </row>
    <row r="105" ht="12.75" customHeight="1">
      <c r="C105" s="1"/>
    </row>
    <row r="106" ht="12.75" customHeight="1">
      <c r="C106" s="1"/>
    </row>
    <row r="107" ht="12.75" customHeight="1">
      <c r="C107" s="1"/>
    </row>
    <row r="108" ht="12.75" customHeight="1">
      <c r="C108" s="1"/>
    </row>
    <row r="109" ht="12.75" customHeight="1">
      <c r="C109" s="1"/>
    </row>
    <row r="110" ht="12.75" customHeight="1">
      <c r="C110" s="1"/>
    </row>
    <row r="111" ht="12.75" customHeight="1">
      <c r="C111" s="1"/>
    </row>
    <row r="112" ht="12.75" customHeight="1">
      <c r="C112" s="1"/>
    </row>
    <row r="113" ht="12.75" customHeight="1">
      <c r="C113" s="1"/>
    </row>
    <row r="114" ht="12.75" customHeight="1">
      <c r="C114" s="1"/>
    </row>
    <row r="115" ht="12.75" customHeight="1">
      <c r="C115" s="1"/>
    </row>
    <row r="116" ht="12.75" customHeight="1">
      <c r="C116" s="1"/>
    </row>
    <row r="117" ht="12.75" customHeight="1">
      <c r="C117" s="1"/>
    </row>
    <row r="118" ht="12.75" customHeight="1">
      <c r="C118" s="1"/>
    </row>
    <row r="119" ht="12.75" customHeight="1">
      <c r="C119" s="1"/>
    </row>
    <row r="120" ht="12.75" customHeight="1">
      <c r="C120" s="1"/>
    </row>
    <row r="121" ht="12.75" customHeight="1">
      <c r="C121" s="1"/>
    </row>
    <row r="122" ht="12.75" customHeight="1">
      <c r="C122" s="1"/>
    </row>
    <row r="123" ht="12.75" customHeight="1">
      <c r="C123" s="1"/>
    </row>
    <row r="124" ht="12.75" customHeight="1">
      <c r="C124" s="1"/>
    </row>
    <row r="125" ht="12.75" customHeight="1">
      <c r="C125" s="1"/>
    </row>
    <row r="126" ht="12.75" customHeight="1">
      <c r="C126" s="1"/>
    </row>
    <row r="127" ht="12.75" customHeight="1">
      <c r="C127" s="1"/>
    </row>
    <row r="128" ht="12.75" customHeight="1">
      <c r="C128" s="1"/>
    </row>
    <row r="129" ht="12.75" customHeight="1">
      <c r="C129" s="1"/>
    </row>
    <row r="130" ht="12.75" customHeight="1">
      <c r="C130" s="1"/>
    </row>
    <row r="131" ht="12.75" customHeight="1">
      <c r="C131" s="1"/>
    </row>
    <row r="132" ht="12.75" customHeight="1">
      <c r="C132" s="1"/>
    </row>
    <row r="133" ht="12.75" customHeight="1">
      <c r="C133" s="1"/>
    </row>
    <row r="134" ht="12.75" customHeight="1">
      <c r="C134" s="1"/>
    </row>
    <row r="135" ht="12.75" customHeight="1">
      <c r="C135" s="1"/>
    </row>
    <row r="136" ht="12.75" customHeight="1">
      <c r="C136" s="1"/>
    </row>
    <row r="137" ht="12.75" customHeight="1">
      <c r="C137" s="1"/>
    </row>
    <row r="138" ht="12.75" customHeight="1">
      <c r="C138" s="1"/>
    </row>
    <row r="139" ht="12.75" customHeight="1">
      <c r="C139" s="1"/>
    </row>
    <row r="140" ht="12.75" customHeight="1">
      <c r="C140" s="1"/>
    </row>
    <row r="141" ht="12.75" customHeight="1">
      <c r="C141" s="1"/>
    </row>
    <row r="142" ht="12.75" customHeight="1">
      <c r="C142" s="1"/>
    </row>
    <row r="143" ht="12.75" customHeight="1">
      <c r="C143" s="1"/>
    </row>
    <row r="144" ht="12.75" customHeight="1">
      <c r="C144" s="1"/>
    </row>
    <row r="145" ht="12.75" customHeight="1">
      <c r="C145" s="1"/>
    </row>
    <row r="146" ht="12.75" customHeight="1">
      <c r="C146" s="1"/>
    </row>
    <row r="147" ht="12.75" customHeight="1">
      <c r="C147" s="1"/>
    </row>
    <row r="148" ht="12.75" customHeight="1">
      <c r="C148" s="1"/>
    </row>
    <row r="149" ht="12.75" customHeight="1">
      <c r="C149" s="1"/>
    </row>
    <row r="150" ht="12.75" customHeight="1">
      <c r="C150" s="1"/>
    </row>
    <row r="151" ht="12.75" customHeight="1">
      <c r="C151" s="1"/>
    </row>
    <row r="152" ht="12.75" customHeight="1">
      <c r="C152" s="1"/>
    </row>
    <row r="153" ht="12.75" customHeight="1">
      <c r="C153" s="1"/>
    </row>
    <row r="154" ht="12.75" customHeight="1">
      <c r="C154" s="1"/>
    </row>
    <row r="155" ht="12.75" customHeight="1">
      <c r="C155" s="1"/>
    </row>
    <row r="156" ht="12.75" customHeight="1">
      <c r="C156" s="1"/>
    </row>
    <row r="157" ht="12.75" customHeight="1">
      <c r="C157" s="1"/>
    </row>
    <row r="158" ht="12.75" customHeight="1">
      <c r="C158" s="1"/>
    </row>
    <row r="159" ht="12.75" customHeight="1">
      <c r="C159" s="1"/>
    </row>
    <row r="160" ht="12.75" customHeight="1">
      <c r="C160" s="1"/>
    </row>
    <row r="161" ht="12.75" customHeight="1">
      <c r="C161" s="1"/>
    </row>
    <row r="162" ht="12.75" customHeight="1">
      <c r="C162" s="1"/>
    </row>
    <row r="163" ht="12.75" customHeight="1">
      <c r="C163" s="1"/>
    </row>
    <row r="164" ht="12.75" customHeight="1">
      <c r="C164" s="1"/>
    </row>
    <row r="165" ht="12.75" customHeight="1">
      <c r="C165" s="1"/>
    </row>
    <row r="166" ht="12.75" customHeight="1">
      <c r="C166" s="1"/>
    </row>
    <row r="167" ht="12.75" customHeight="1">
      <c r="C167" s="1"/>
    </row>
    <row r="168" ht="12.75" customHeight="1">
      <c r="C168" s="1"/>
    </row>
    <row r="169" ht="12.75" customHeight="1">
      <c r="C169" s="1"/>
    </row>
    <row r="170" ht="12.75" customHeight="1">
      <c r="C170" s="1"/>
    </row>
    <row r="171" ht="12.75" customHeight="1">
      <c r="C171" s="1"/>
    </row>
    <row r="172" ht="12.75" customHeight="1">
      <c r="C172" s="1"/>
    </row>
    <row r="173" ht="12.75" customHeight="1">
      <c r="C173" s="1"/>
    </row>
    <row r="174" ht="12.75" customHeight="1">
      <c r="C174" s="1"/>
    </row>
    <row r="175" ht="12.75" customHeight="1">
      <c r="C175" s="1"/>
    </row>
    <row r="176" ht="12.75" customHeight="1">
      <c r="C176" s="1"/>
    </row>
    <row r="177" ht="12.75" customHeight="1">
      <c r="C177" s="1"/>
    </row>
    <row r="178" ht="12.75" customHeight="1">
      <c r="C178" s="1"/>
    </row>
    <row r="179" ht="12.75" customHeight="1">
      <c r="C179" s="1"/>
    </row>
    <row r="180" ht="12.75" customHeight="1">
      <c r="C180" s="1"/>
    </row>
    <row r="181" ht="12.75" customHeight="1">
      <c r="C181" s="1"/>
    </row>
    <row r="182" ht="12.75" customHeight="1">
      <c r="C182" s="1"/>
    </row>
    <row r="183" ht="12.75" customHeight="1">
      <c r="C183" s="1"/>
    </row>
    <row r="184" ht="12.75" customHeight="1">
      <c r="C184" s="1"/>
    </row>
    <row r="185" ht="12.75" customHeight="1">
      <c r="C185" s="1"/>
    </row>
    <row r="186" ht="12.75" customHeight="1">
      <c r="C186" s="1"/>
    </row>
    <row r="187" ht="12.75" customHeight="1">
      <c r="C187" s="1"/>
    </row>
    <row r="188" ht="12.75" customHeight="1">
      <c r="C188" s="1"/>
    </row>
    <row r="189" ht="12.75" customHeight="1">
      <c r="C189" s="1"/>
    </row>
    <row r="190" ht="12.75" customHeight="1">
      <c r="C190" s="1"/>
    </row>
    <row r="191" ht="12.75" customHeight="1">
      <c r="C191" s="1"/>
    </row>
    <row r="192" ht="12.75" customHeight="1">
      <c r="C192" s="1"/>
    </row>
    <row r="193" ht="12.75" customHeight="1">
      <c r="C193" s="1"/>
    </row>
    <row r="194" ht="12.75" customHeight="1">
      <c r="C194" s="1"/>
    </row>
    <row r="195" ht="12.75" customHeight="1">
      <c r="C195" s="1"/>
    </row>
    <row r="196" ht="12.75" customHeight="1">
      <c r="C196" s="1"/>
    </row>
    <row r="197" ht="12.75" customHeight="1">
      <c r="C197" s="1"/>
    </row>
    <row r="198" ht="12.75" customHeight="1">
      <c r="C198" s="1"/>
    </row>
    <row r="199" ht="12.75" customHeight="1">
      <c r="C199" s="1"/>
    </row>
    <row r="200" ht="12.75" customHeight="1">
      <c r="C200" s="1"/>
    </row>
    <row r="201" ht="12.75" customHeight="1">
      <c r="C201" s="1"/>
    </row>
    <row r="202" ht="12.75" customHeight="1">
      <c r="C202" s="1"/>
    </row>
    <row r="203" ht="12.75" customHeight="1">
      <c r="C203" s="1"/>
    </row>
    <row r="204" ht="12.75" customHeight="1">
      <c r="C204" s="1"/>
    </row>
    <row r="205" ht="12.75" customHeight="1">
      <c r="C205" s="1"/>
    </row>
    <row r="206" ht="12.75" customHeight="1">
      <c r="C206" s="1"/>
    </row>
    <row r="207" ht="12.75" customHeight="1">
      <c r="C207" s="1"/>
    </row>
    <row r="208" ht="12.75" customHeight="1">
      <c r="C208" s="1"/>
    </row>
    <row r="209" ht="12.75" customHeight="1">
      <c r="C209" s="1"/>
    </row>
    <row r="210" ht="12.75" customHeight="1">
      <c r="C210" s="1"/>
    </row>
    <row r="211" ht="12.75" customHeight="1">
      <c r="C211" s="1"/>
    </row>
    <row r="212" ht="12.75" customHeight="1">
      <c r="C212" s="1"/>
    </row>
    <row r="213" ht="12.75" customHeight="1">
      <c r="C213" s="1"/>
    </row>
    <row r="214" ht="12.75" customHeight="1">
      <c r="C214" s="1"/>
    </row>
    <row r="215" ht="12.75" customHeight="1">
      <c r="C215" s="1"/>
    </row>
    <row r="216" ht="12.75" customHeight="1">
      <c r="C216" s="1"/>
    </row>
    <row r="217" ht="12.75" customHeight="1">
      <c r="C217" s="1"/>
    </row>
    <row r="218" ht="12.75" customHeight="1">
      <c r="C218" s="1"/>
    </row>
    <row r="219" ht="12.75" customHeight="1">
      <c r="C219" s="1"/>
    </row>
    <row r="220" ht="12.75" customHeight="1">
      <c r="C220" s="1"/>
    </row>
    <row r="221" ht="12.75" customHeight="1">
      <c r="C221" s="1"/>
    </row>
    <row r="222" ht="12.75" customHeight="1">
      <c r="C222" s="1"/>
    </row>
    <row r="223" ht="12.75" customHeight="1">
      <c r="C223" s="1"/>
    </row>
    <row r="224" ht="12.75" customHeight="1">
      <c r="C224" s="1"/>
    </row>
    <row r="225" ht="12.75" customHeight="1">
      <c r="C225" s="1"/>
    </row>
    <row r="226" ht="12.75" customHeight="1">
      <c r="C226" s="1"/>
    </row>
    <row r="227" ht="12.75" customHeight="1">
      <c r="C227" s="1"/>
    </row>
    <row r="228" ht="12.75" customHeight="1">
      <c r="C228" s="1"/>
    </row>
    <row r="229" ht="12.75" customHeight="1">
      <c r="C229" s="1"/>
    </row>
    <row r="230" ht="12.75" customHeight="1">
      <c r="C230" s="1"/>
    </row>
    <row r="231" ht="12.75" customHeight="1">
      <c r="C231" s="1"/>
    </row>
    <row r="232" ht="12.75" customHeight="1">
      <c r="C232" s="1"/>
    </row>
    <row r="233" ht="12.75" customHeight="1">
      <c r="C233" s="1"/>
    </row>
    <row r="234" ht="12.75" customHeight="1">
      <c r="C234" s="1"/>
    </row>
    <row r="235" ht="12.75" customHeight="1">
      <c r="C235" s="1"/>
    </row>
    <row r="236" ht="12.75" customHeight="1">
      <c r="C236" s="1"/>
    </row>
    <row r="237" ht="12.75" customHeight="1">
      <c r="C237" s="1"/>
    </row>
    <row r="238" ht="12.75" customHeight="1">
      <c r="C238" s="1"/>
    </row>
    <row r="239" ht="12.75" customHeight="1">
      <c r="C239" s="1"/>
    </row>
    <row r="240" ht="12.75" customHeight="1">
      <c r="C240" s="1"/>
    </row>
    <row r="241" ht="12.75" customHeight="1">
      <c r="C241" s="1"/>
    </row>
    <row r="242" ht="12.75" customHeight="1">
      <c r="C242" s="1"/>
    </row>
    <row r="243" ht="12.75" customHeight="1">
      <c r="C243" s="1"/>
    </row>
    <row r="244" ht="12.75" customHeight="1">
      <c r="C244" s="1"/>
    </row>
    <row r="245" ht="12.75" customHeight="1">
      <c r="C245" s="1"/>
    </row>
    <row r="246" ht="12.75" customHeight="1">
      <c r="C246" s="1"/>
    </row>
    <row r="247" ht="12.75" customHeight="1">
      <c r="C247" s="1"/>
    </row>
    <row r="248" ht="12.75" customHeight="1">
      <c r="C248" s="1"/>
    </row>
    <row r="249" ht="12.75" customHeight="1">
      <c r="C249" s="1"/>
    </row>
    <row r="250" ht="12.75" customHeight="1">
      <c r="C250" s="1"/>
    </row>
    <row r="251" ht="12.75" customHeight="1">
      <c r="C251" s="1"/>
    </row>
    <row r="252" ht="12.75" customHeight="1">
      <c r="C252" s="1"/>
    </row>
    <row r="253" ht="12.75" customHeight="1">
      <c r="C253" s="1"/>
    </row>
    <row r="254" ht="12.75" customHeight="1">
      <c r="C254" s="1"/>
    </row>
    <row r="255" ht="12.75" customHeight="1">
      <c r="C255" s="1"/>
    </row>
    <row r="256" ht="12.75" customHeight="1">
      <c r="C256" s="1"/>
    </row>
    <row r="257" ht="12.75" customHeight="1">
      <c r="C257" s="1"/>
    </row>
    <row r="258" ht="12.75" customHeight="1">
      <c r="C258" s="1"/>
    </row>
    <row r="259" ht="12.75" customHeight="1">
      <c r="C259" s="1"/>
    </row>
    <row r="260" ht="12.75" customHeight="1">
      <c r="C260" s="1"/>
    </row>
    <row r="261" ht="12.75" customHeight="1">
      <c r="C261" s="1"/>
    </row>
    <row r="262" ht="12.75" customHeight="1">
      <c r="C262" s="1"/>
    </row>
    <row r="263" ht="12.75" customHeight="1">
      <c r="C263" s="1"/>
    </row>
    <row r="264" ht="12.75" customHeight="1">
      <c r="C264" s="1"/>
    </row>
    <row r="265" ht="12.75" customHeight="1">
      <c r="C265" s="1"/>
    </row>
    <row r="266" ht="12.75" customHeight="1">
      <c r="C266" s="1"/>
    </row>
    <row r="267" ht="12.75" customHeight="1">
      <c r="C267" s="1"/>
    </row>
    <row r="268" ht="12.75" customHeight="1">
      <c r="C268" s="1"/>
    </row>
    <row r="269" ht="12.75" customHeight="1">
      <c r="C269" s="1"/>
    </row>
    <row r="270" ht="12.75" customHeight="1">
      <c r="C270" s="1"/>
    </row>
    <row r="271" ht="12.75" customHeight="1">
      <c r="C271" s="1"/>
    </row>
    <row r="272" ht="12.75" customHeight="1">
      <c r="C272" s="1"/>
    </row>
    <row r="273" ht="12.75" customHeight="1">
      <c r="C273" s="1"/>
    </row>
    <row r="274" ht="12.75" customHeight="1">
      <c r="C274" s="1"/>
    </row>
    <row r="275" ht="12.75" customHeight="1">
      <c r="C275" s="1"/>
    </row>
    <row r="276" ht="12.75" customHeight="1">
      <c r="C276" s="1"/>
    </row>
    <row r="277" ht="12.75" customHeight="1">
      <c r="C277" s="1"/>
    </row>
    <row r="278" ht="12.75" customHeight="1">
      <c r="C278" s="1"/>
    </row>
    <row r="279" ht="12.75" customHeight="1">
      <c r="C279" s="1"/>
    </row>
    <row r="280" ht="12.75" customHeight="1">
      <c r="C280" s="1"/>
    </row>
    <row r="281" ht="12.75" customHeight="1">
      <c r="C281" s="1"/>
    </row>
    <row r="282" ht="12.75" customHeight="1">
      <c r="C282" s="1"/>
    </row>
    <row r="283" ht="12.75" customHeight="1">
      <c r="C283" s="1"/>
    </row>
    <row r="284" ht="12.75" customHeight="1">
      <c r="C284" s="1"/>
    </row>
    <row r="285" ht="12.75" customHeight="1">
      <c r="C285" s="1"/>
    </row>
    <row r="286" ht="12.75" customHeight="1">
      <c r="C286" s="1"/>
    </row>
    <row r="287" ht="12.75" customHeight="1">
      <c r="C287" s="1"/>
    </row>
    <row r="288" ht="12.75" customHeight="1">
      <c r="C288" s="1"/>
    </row>
    <row r="289" ht="12.75" customHeight="1">
      <c r="C289" s="1"/>
    </row>
    <row r="290" ht="12.75" customHeight="1">
      <c r="C290" s="1"/>
    </row>
    <row r="291" ht="12.75" customHeight="1">
      <c r="C291" s="1"/>
    </row>
    <row r="292" ht="12.75" customHeight="1">
      <c r="C292" s="1"/>
    </row>
    <row r="293" ht="12.75" customHeight="1">
      <c r="C293" s="1"/>
    </row>
    <row r="294" ht="12.75" customHeight="1">
      <c r="C294" s="1"/>
    </row>
    <row r="295" ht="12.75" customHeight="1">
      <c r="C295" s="1"/>
    </row>
    <row r="296" ht="12.75" customHeight="1">
      <c r="C296" s="1"/>
    </row>
    <row r="297" ht="12.75" customHeight="1">
      <c r="C297" s="1"/>
    </row>
    <row r="298" ht="12.75" customHeight="1">
      <c r="C298" s="1"/>
    </row>
    <row r="299" ht="12.75" customHeight="1">
      <c r="C299" s="1"/>
    </row>
    <row r="300" ht="12.75" customHeight="1">
      <c r="C300" s="1"/>
    </row>
    <row r="301" ht="12.75" customHeight="1">
      <c r="C301" s="1"/>
    </row>
    <row r="302" ht="12.75" customHeight="1">
      <c r="C302" s="1"/>
    </row>
    <row r="303" ht="12.75" customHeight="1">
      <c r="C303" s="1"/>
    </row>
    <row r="304" ht="12.75" customHeight="1">
      <c r="C304" s="1"/>
    </row>
    <row r="305" ht="12.75" customHeight="1">
      <c r="C305" s="1"/>
    </row>
    <row r="306" ht="12.75" customHeight="1">
      <c r="C306" s="1"/>
    </row>
    <row r="307" ht="12.75" customHeight="1">
      <c r="C307" s="1"/>
    </row>
    <row r="308" ht="12.75" customHeight="1">
      <c r="C308" s="1"/>
    </row>
    <row r="309" ht="12.75" customHeight="1">
      <c r="C309" s="1"/>
    </row>
    <row r="310" ht="12.75" customHeight="1">
      <c r="C310" s="1"/>
    </row>
    <row r="311" ht="12.75" customHeight="1">
      <c r="C311" s="1"/>
    </row>
    <row r="312" ht="12.75" customHeight="1">
      <c r="C312" s="1"/>
    </row>
    <row r="313" ht="12.75" customHeight="1">
      <c r="C313" s="1"/>
    </row>
    <row r="314" ht="12.75" customHeight="1">
      <c r="C314" s="1"/>
    </row>
    <row r="315" ht="12.75" customHeight="1">
      <c r="C315" s="1"/>
    </row>
    <row r="316" ht="12.75" customHeight="1">
      <c r="C316" s="1"/>
    </row>
    <row r="317" ht="12.75" customHeight="1">
      <c r="C317" s="1"/>
    </row>
    <row r="318" ht="12.75" customHeight="1">
      <c r="C318" s="1"/>
    </row>
    <row r="319" ht="12.75" customHeight="1">
      <c r="C319" s="1"/>
    </row>
    <row r="320" ht="12.75" customHeight="1">
      <c r="C320" s="1"/>
    </row>
    <row r="321" ht="12.75" customHeight="1">
      <c r="C321" s="1"/>
    </row>
    <row r="322" ht="12.75" customHeight="1">
      <c r="C322" s="1"/>
    </row>
    <row r="323" ht="12.75" customHeight="1">
      <c r="C323" s="1"/>
    </row>
    <row r="324" ht="12.75" customHeight="1">
      <c r="C324" s="1"/>
    </row>
    <row r="325" ht="12.75" customHeight="1">
      <c r="C325" s="1"/>
    </row>
    <row r="326" ht="12.75" customHeight="1">
      <c r="C326" s="1"/>
    </row>
    <row r="327" ht="12.75" customHeight="1">
      <c r="C327" s="1"/>
    </row>
    <row r="328" ht="12.75" customHeight="1">
      <c r="C328" s="1"/>
    </row>
    <row r="329" ht="12.75" customHeight="1">
      <c r="C329" s="1"/>
    </row>
    <row r="330" ht="12.75" customHeight="1">
      <c r="C330" s="1"/>
    </row>
    <row r="331" ht="12.75" customHeight="1">
      <c r="C331" s="1"/>
    </row>
    <row r="332" ht="12.75" customHeight="1">
      <c r="C332" s="1"/>
    </row>
    <row r="333" ht="12.75" customHeight="1">
      <c r="C333" s="1"/>
    </row>
    <row r="334" ht="12.75" customHeight="1">
      <c r="C334" s="1"/>
    </row>
    <row r="335" ht="12.75" customHeight="1">
      <c r="C335" s="1"/>
    </row>
    <row r="336" ht="12.75" customHeight="1">
      <c r="C336" s="1"/>
    </row>
    <row r="337" ht="12.75" customHeight="1">
      <c r="C337" s="1"/>
    </row>
    <row r="338" ht="12.75" customHeight="1">
      <c r="C338" s="1"/>
    </row>
    <row r="339" ht="12.75" customHeight="1">
      <c r="C339" s="1"/>
    </row>
    <row r="340" ht="12.75" customHeight="1">
      <c r="C340" s="1"/>
    </row>
    <row r="341" ht="12.75" customHeight="1">
      <c r="C341" s="1"/>
    </row>
    <row r="342" ht="12.75" customHeight="1">
      <c r="C342" s="1"/>
    </row>
    <row r="343" ht="12.75" customHeight="1">
      <c r="C343" s="1"/>
    </row>
    <row r="344" ht="12.75" customHeight="1">
      <c r="C344" s="1"/>
    </row>
    <row r="345" ht="12.75" customHeight="1">
      <c r="C345" s="1"/>
    </row>
    <row r="346" ht="12.75" customHeight="1">
      <c r="C346" s="1"/>
    </row>
    <row r="347" ht="12.75" customHeight="1">
      <c r="C347" s="1"/>
    </row>
    <row r="348" ht="12.75" customHeight="1">
      <c r="C348" s="1"/>
    </row>
    <row r="349" ht="12.75" customHeight="1">
      <c r="C349" s="1"/>
    </row>
    <row r="350" ht="12.75" customHeight="1">
      <c r="C350" s="1"/>
    </row>
    <row r="351" ht="12.75" customHeight="1">
      <c r="C351" s="1"/>
    </row>
    <row r="352" ht="12.75" customHeight="1">
      <c r="C352" s="1"/>
    </row>
    <row r="353" ht="12.75" customHeight="1">
      <c r="C353" s="1"/>
    </row>
    <row r="354" ht="12.75" customHeight="1">
      <c r="C354" s="1"/>
    </row>
    <row r="355" ht="12.75" customHeight="1">
      <c r="C355" s="1"/>
    </row>
    <row r="356" ht="12.75" customHeight="1">
      <c r="C356" s="1"/>
    </row>
    <row r="357" ht="12.75" customHeight="1">
      <c r="C357" s="1"/>
    </row>
    <row r="358" ht="12.75" customHeight="1">
      <c r="C358" s="1"/>
    </row>
    <row r="359" ht="12.75" customHeight="1">
      <c r="C359" s="1"/>
    </row>
    <row r="360" ht="12.75" customHeight="1">
      <c r="C360" s="1"/>
    </row>
    <row r="361" ht="12.75" customHeight="1">
      <c r="C361" s="1"/>
    </row>
    <row r="362" ht="12.75" customHeight="1">
      <c r="C362" s="1"/>
    </row>
    <row r="363" ht="12.75" customHeight="1">
      <c r="C363" s="1"/>
    </row>
    <row r="364" ht="12.75" customHeight="1">
      <c r="C364" s="1"/>
    </row>
    <row r="365" ht="12.75" customHeight="1">
      <c r="C365" s="1"/>
    </row>
    <row r="366" ht="12.75" customHeight="1">
      <c r="C366" s="1"/>
    </row>
    <row r="367" ht="12.75" customHeight="1">
      <c r="C367" s="1"/>
    </row>
    <row r="368" ht="12.75" customHeight="1">
      <c r="C368" s="1"/>
    </row>
    <row r="369" ht="12.75" customHeight="1">
      <c r="C369" s="1"/>
    </row>
    <row r="370" ht="12.75" customHeight="1">
      <c r="C370" s="1"/>
    </row>
    <row r="371" ht="12.75" customHeight="1">
      <c r="C371" s="1"/>
    </row>
    <row r="372" ht="12.75" customHeight="1">
      <c r="C372" s="1"/>
    </row>
    <row r="373" ht="12.75" customHeight="1">
      <c r="C373" s="1"/>
    </row>
    <row r="374" ht="12.75" customHeight="1">
      <c r="C374" s="1"/>
    </row>
    <row r="375" ht="12.75" customHeight="1">
      <c r="C375" s="1"/>
    </row>
    <row r="376" ht="12.75" customHeight="1">
      <c r="C376" s="1"/>
    </row>
    <row r="377" ht="12.75" customHeight="1">
      <c r="C377" s="1"/>
    </row>
    <row r="378" ht="12.75" customHeight="1">
      <c r="C378" s="1"/>
    </row>
    <row r="379" ht="12.75" customHeight="1">
      <c r="C379" s="1"/>
    </row>
    <row r="380" ht="12.75" customHeight="1">
      <c r="C380" s="1"/>
    </row>
    <row r="381" ht="12.75" customHeight="1">
      <c r="C381" s="1"/>
    </row>
    <row r="382" ht="12.75" customHeight="1">
      <c r="C382" s="1"/>
    </row>
    <row r="383" ht="12.75" customHeight="1">
      <c r="C383" s="1"/>
    </row>
    <row r="384" ht="12.75" customHeight="1">
      <c r="C384" s="1"/>
    </row>
    <row r="385" ht="12.75" customHeight="1">
      <c r="C385" s="1"/>
    </row>
    <row r="386" ht="12.75" customHeight="1">
      <c r="C386" s="1"/>
    </row>
    <row r="387" ht="12.75" customHeight="1">
      <c r="C387" s="1"/>
    </row>
    <row r="388" ht="12.75" customHeight="1">
      <c r="C388" s="1"/>
    </row>
    <row r="389" ht="12.75" customHeight="1">
      <c r="C389" s="1"/>
    </row>
    <row r="390" ht="12.75" customHeight="1">
      <c r="C390" s="1"/>
    </row>
    <row r="391" ht="12.75" customHeight="1">
      <c r="C391" s="1"/>
    </row>
    <row r="392" ht="12.75" customHeight="1">
      <c r="C392" s="1"/>
    </row>
    <row r="393" ht="12.75" customHeight="1">
      <c r="C393" s="1"/>
    </row>
    <row r="394" ht="12.75" customHeight="1">
      <c r="C394" s="1"/>
    </row>
    <row r="395" ht="12.75" customHeight="1">
      <c r="C395" s="1"/>
    </row>
    <row r="396" ht="12.75" customHeight="1">
      <c r="C396" s="1"/>
    </row>
    <row r="397" ht="12.75" customHeight="1">
      <c r="C397" s="1"/>
    </row>
    <row r="398" ht="12.75" customHeight="1">
      <c r="C398" s="1"/>
    </row>
    <row r="399" ht="12.75" customHeight="1">
      <c r="C399" s="1"/>
    </row>
    <row r="400" ht="12.75" customHeight="1">
      <c r="C400" s="1"/>
    </row>
    <row r="401" ht="12.75" customHeight="1">
      <c r="C401" s="1"/>
    </row>
    <row r="402" ht="12.75" customHeight="1">
      <c r="C402" s="1"/>
    </row>
    <row r="403" ht="12.75" customHeight="1">
      <c r="C403" s="1"/>
    </row>
    <row r="404" ht="12.75" customHeight="1">
      <c r="C404" s="1"/>
    </row>
    <row r="405" ht="12.75" customHeight="1">
      <c r="C405" s="1"/>
    </row>
    <row r="406" ht="12.75" customHeight="1">
      <c r="C406" s="1"/>
    </row>
    <row r="407" ht="12.75" customHeight="1">
      <c r="C407" s="1"/>
    </row>
    <row r="408" ht="12.75" customHeight="1">
      <c r="C408" s="1"/>
    </row>
    <row r="409" ht="12.75" customHeight="1">
      <c r="C409" s="1"/>
    </row>
    <row r="410" ht="12.75" customHeight="1">
      <c r="C410" s="1"/>
    </row>
    <row r="411" ht="12.75" customHeight="1">
      <c r="C411" s="1"/>
    </row>
    <row r="412" ht="12.75" customHeight="1">
      <c r="C412" s="1"/>
    </row>
    <row r="413" ht="12.75" customHeight="1">
      <c r="C413" s="1"/>
    </row>
    <row r="414" ht="12.75" customHeight="1">
      <c r="C414" s="1"/>
    </row>
    <row r="415" ht="12.75" customHeight="1">
      <c r="C415" s="1"/>
    </row>
    <row r="416" ht="12.75" customHeight="1">
      <c r="C416" s="1"/>
    </row>
    <row r="417" ht="12.75" customHeight="1">
      <c r="C417" s="1"/>
    </row>
    <row r="418" ht="12.75" customHeight="1">
      <c r="C418" s="1"/>
    </row>
    <row r="419" ht="12.75" customHeight="1">
      <c r="C419" s="1"/>
    </row>
    <row r="420" ht="12.75" customHeight="1">
      <c r="C420" s="1"/>
    </row>
    <row r="421" ht="12.75" customHeight="1">
      <c r="C421" s="1"/>
    </row>
    <row r="422" ht="12.75" customHeight="1">
      <c r="C422" s="1"/>
    </row>
    <row r="423" ht="12.75" customHeight="1">
      <c r="C423" s="1"/>
    </row>
    <row r="424" ht="12.75" customHeight="1">
      <c r="C424" s="1"/>
    </row>
    <row r="425" ht="12.75" customHeight="1">
      <c r="C425" s="1"/>
    </row>
    <row r="426" ht="12.75" customHeight="1">
      <c r="C426" s="1"/>
    </row>
    <row r="427" ht="12.75" customHeight="1">
      <c r="C427" s="1"/>
    </row>
    <row r="428" ht="12.75" customHeight="1">
      <c r="C428" s="1"/>
    </row>
    <row r="429" ht="12.75" customHeight="1">
      <c r="C429" s="1"/>
    </row>
    <row r="430" ht="12.75" customHeight="1">
      <c r="C430" s="1"/>
    </row>
    <row r="431" ht="12.75" customHeight="1">
      <c r="C431" s="1"/>
    </row>
    <row r="432" ht="12.75" customHeight="1">
      <c r="C432" s="1"/>
    </row>
    <row r="433" ht="12.75" customHeight="1">
      <c r="C433" s="1"/>
    </row>
    <row r="434" ht="12.75" customHeight="1">
      <c r="C434" s="1"/>
    </row>
    <row r="435" ht="12.75" customHeight="1">
      <c r="C435" s="1"/>
    </row>
    <row r="436" ht="12.75" customHeight="1">
      <c r="C436" s="1"/>
    </row>
    <row r="437" ht="12.75" customHeight="1">
      <c r="C437" s="1"/>
    </row>
    <row r="438" ht="12.75" customHeight="1">
      <c r="C438" s="1"/>
    </row>
    <row r="439" ht="12.75" customHeight="1">
      <c r="C439" s="1"/>
    </row>
    <row r="440" ht="12.75" customHeight="1">
      <c r="C440" s="1"/>
    </row>
    <row r="441" ht="12.75" customHeight="1">
      <c r="C441" s="1"/>
    </row>
    <row r="442" ht="12.75" customHeight="1">
      <c r="C442" s="1"/>
    </row>
    <row r="443" ht="12.75" customHeight="1">
      <c r="C443" s="1"/>
    </row>
    <row r="444" ht="12.75" customHeight="1">
      <c r="C444" s="1"/>
    </row>
    <row r="445" ht="12.75" customHeight="1">
      <c r="C445" s="1"/>
    </row>
    <row r="446" ht="12.75" customHeight="1">
      <c r="C446" s="1"/>
    </row>
    <row r="447" ht="12.75" customHeight="1">
      <c r="C447" s="1"/>
    </row>
    <row r="448" ht="12.75" customHeight="1">
      <c r="C448" s="1"/>
    </row>
    <row r="449" ht="12.75" customHeight="1">
      <c r="C449" s="1"/>
    </row>
    <row r="450" ht="12.75" customHeight="1">
      <c r="C450" s="1"/>
    </row>
    <row r="451" ht="12.75" customHeight="1">
      <c r="C451" s="1"/>
    </row>
    <row r="452" ht="12.75" customHeight="1">
      <c r="C452" s="1"/>
    </row>
    <row r="453" ht="12.75" customHeight="1">
      <c r="C453" s="1"/>
    </row>
    <row r="454" ht="12.75" customHeight="1">
      <c r="C454" s="1"/>
    </row>
    <row r="455" ht="12.75" customHeight="1">
      <c r="C455" s="1"/>
    </row>
    <row r="456" ht="12.75" customHeight="1">
      <c r="C456" s="1"/>
    </row>
    <row r="457" ht="12.75" customHeight="1">
      <c r="C457" s="1"/>
    </row>
    <row r="458" ht="12.75" customHeight="1">
      <c r="C458" s="1"/>
    </row>
    <row r="459" ht="12.75" customHeight="1">
      <c r="C459" s="1"/>
    </row>
    <row r="460" ht="12.75" customHeight="1">
      <c r="C460" s="1"/>
    </row>
    <row r="461" ht="12.75" customHeight="1">
      <c r="C461" s="1"/>
    </row>
    <row r="462" ht="12.75" customHeight="1">
      <c r="C462" s="1"/>
    </row>
    <row r="463" ht="12.75" customHeight="1">
      <c r="C463" s="1"/>
    </row>
    <row r="464" ht="12.75" customHeight="1">
      <c r="C464" s="1"/>
    </row>
    <row r="465" ht="12.75" customHeight="1">
      <c r="C465" s="1"/>
    </row>
    <row r="466" ht="12.75" customHeight="1">
      <c r="C466" s="1"/>
    </row>
    <row r="467" ht="12.75" customHeight="1">
      <c r="C467" s="1"/>
    </row>
    <row r="468" ht="12.75" customHeight="1">
      <c r="C468" s="1"/>
    </row>
    <row r="469" ht="12.75" customHeight="1">
      <c r="C469" s="1"/>
    </row>
    <row r="470" ht="12.75" customHeight="1">
      <c r="C470" s="1"/>
    </row>
    <row r="471" ht="12.75" customHeight="1">
      <c r="C471" s="1"/>
    </row>
    <row r="472" ht="12.75" customHeight="1">
      <c r="C472" s="1"/>
    </row>
    <row r="473" ht="12.75" customHeight="1">
      <c r="C473" s="1"/>
    </row>
    <row r="474" ht="12.75" customHeight="1">
      <c r="C474" s="1"/>
    </row>
    <row r="475" ht="12.75" customHeight="1">
      <c r="C475" s="1"/>
    </row>
    <row r="476" ht="12.75" customHeight="1">
      <c r="C476" s="1"/>
    </row>
    <row r="477" ht="12.75" customHeight="1">
      <c r="C477" s="1"/>
    </row>
    <row r="478" ht="12.75" customHeight="1">
      <c r="C478" s="1"/>
    </row>
    <row r="479" ht="12.75" customHeight="1">
      <c r="C479" s="1"/>
    </row>
    <row r="480" ht="12.75" customHeight="1">
      <c r="C480" s="1"/>
    </row>
    <row r="481" ht="12.75" customHeight="1">
      <c r="C481" s="1"/>
    </row>
    <row r="482" ht="12.75" customHeight="1">
      <c r="C482" s="1"/>
    </row>
    <row r="483" ht="12.75" customHeight="1">
      <c r="C483" s="1"/>
    </row>
    <row r="484" ht="12.75" customHeight="1">
      <c r="C484" s="1"/>
    </row>
    <row r="485" ht="12.75" customHeight="1">
      <c r="C485" s="1"/>
    </row>
    <row r="486" ht="12.75" customHeight="1">
      <c r="C486" s="1"/>
    </row>
    <row r="487" ht="12.75" customHeight="1">
      <c r="C487" s="1"/>
    </row>
    <row r="488" ht="12.75" customHeight="1">
      <c r="C488" s="1"/>
    </row>
    <row r="489" ht="12.75" customHeight="1">
      <c r="C489" s="1"/>
    </row>
    <row r="490" ht="12.75" customHeight="1">
      <c r="C490" s="1"/>
    </row>
    <row r="491" ht="12.75" customHeight="1">
      <c r="C491" s="1"/>
    </row>
    <row r="492" ht="12.75" customHeight="1">
      <c r="C492" s="1"/>
    </row>
    <row r="493" ht="12.75" customHeight="1">
      <c r="C493" s="1"/>
    </row>
    <row r="494" ht="12.75" customHeight="1">
      <c r="C494" s="1"/>
    </row>
    <row r="495" ht="12.75" customHeight="1">
      <c r="C495" s="1"/>
    </row>
    <row r="496" ht="12.75" customHeight="1">
      <c r="C496" s="1"/>
    </row>
    <row r="497" ht="12.75" customHeight="1">
      <c r="C497" s="1"/>
    </row>
    <row r="498" ht="12.75" customHeight="1">
      <c r="C498" s="1"/>
    </row>
    <row r="499" ht="12.75" customHeight="1">
      <c r="C499" s="1"/>
    </row>
    <row r="500" ht="12.75" customHeight="1">
      <c r="C500" s="1"/>
    </row>
    <row r="501" ht="12.75" customHeight="1">
      <c r="C501" s="1"/>
    </row>
    <row r="502" ht="12.75" customHeight="1">
      <c r="C502" s="1"/>
    </row>
    <row r="503" ht="12.75" customHeight="1">
      <c r="C503" s="1"/>
    </row>
    <row r="504" ht="12.75" customHeight="1">
      <c r="C504" s="1"/>
    </row>
    <row r="505" ht="12.75" customHeight="1">
      <c r="C505" s="1"/>
    </row>
    <row r="506" ht="12.75" customHeight="1">
      <c r="C506" s="1"/>
    </row>
    <row r="507" ht="12.75" customHeight="1">
      <c r="C507" s="1"/>
    </row>
    <row r="508" ht="12.75" customHeight="1">
      <c r="C508" s="1"/>
    </row>
    <row r="509" ht="12.75" customHeight="1">
      <c r="C509" s="1"/>
    </row>
    <row r="510" ht="12.75" customHeight="1">
      <c r="C510" s="1"/>
    </row>
    <row r="511" ht="12.75" customHeight="1">
      <c r="C511" s="1"/>
    </row>
    <row r="512" ht="12.75" customHeight="1">
      <c r="C512" s="1"/>
    </row>
    <row r="513" ht="12.75" customHeight="1">
      <c r="C513" s="1"/>
    </row>
    <row r="514" ht="12.75" customHeight="1">
      <c r="C514" s="1"/>
    </row>
    <row r="515" ht="12.75" customHeight="1">
      <c r="C515" s="1"/>
    </row>
    <row r="516" ht="12.75" customHeight="1">
      <c r="C516" s="1"/>
    </row>
    <row r="517" ht="12.75" customHeight="1">
      <c r="C517" s="1"/>
    </row>
    <row r="518" ht="12.75" customHeight="1">
      <c r="C518" s="1"/>
    </row>
    <row r="519" ht="12.75" customHeight="1">
      <c r="C519" s="1"/>
    </row>
    <row r="520" ht="12.75" customHeight="1">
      <c r="C520" s="1"/>
    </row>
    <row r="521" ht="12.75" customHeight="1">
      <c r="C521" s="1"/>
    </row>
    <row r="522" ht="12.75" customHeight="1">
      <c r="C522" s="1"/>
    </row>
    <row r="523" ht="12.75" customHeight="1">
      <c r="C523" s="1"/>
    </row>
    <row r="524" ht="12.75" customHeight="1">
      <c r="C524" s="1"/>
    </row>
    <row r="525" ht="12.75" customHeight="1">
      <c r="C525" s="1"/>
    </row>
    <row r="526" ht="12.75" customHeight="1">
      <c r="C526" s="1"/>
    </row>
    <row r="527" ht="12.75" customHeight="1">
      <c r="C527" s="1"/>
    </row>
    <row r="528" ht="12.75" customHeight="1">
      <c r="C528" s="1"/>
    </row>
    <row r="529" ht="12.75" customHeight="1">
      <c r="C529" s="1"/>
    </row>
    <row r="530" ht="12.75" customHeight="1">
      <c r="C530" s="1"/>
    </row>
    <row r="531" ht="12.75" customHeight="1">
      <c r="C531" s="1"/>
    </row>
    <row r="532" ht="12.75" customHeight="1">
      <c r="C532" s="1"/>
    </row>
    <row r="533" ht="12.75" customHeight="1">
      <c r="C533" s="1"/>
    </row>
    <row r="534" ht="12.75" customHeight="1">
      <c r="C534" s="1"/>
    </row>
    <row r="535" ht="12.75" customHeight="1">
      <c r="C535" s="1"/>
    </row>
    <row r="536" ht="12.75" customHeight="1">
      <c r="C536" s="1"/>
    </row>
    <row r="537" ht="12.75" customHeight="1">
      <c r="C537" s="1"/>
    </row>
    <row r="538" ht="12.75" customHeight="1">
      <c r="C538" s="1"/>
    </row>
    <row r="539" ht="12.75" customHeight="1">
      <c r="C539" s="1"/>
    </row>
    <row r="540" ht="12.75" customHeight="1">
      <c r="C540" s="1"/>
    </row>
    <row r="541" ht="12.75" customHeight="1">
      <c r="C541" s="1"/>
    </row>
    <row r="542" ht="12.75" customHeight="1">
      <c r="C542" s="1"/>
    </row>
    <row r="543" ht="12.75" customHeight="1">
      <c r="C543" s="1"/>
    </row>
    <row r="544" ht="12.75" customHeight="1">
      <c r="C544" s="1"/>
    </row>
    <row r="545" ht="12.75" customHeight="1">
      <c r="C545" s="1"/>
    </row>
    <row r="546" ht="12.75" customHeight="1">
      <c r="C546" s="1"/>
    </row>
    <row r="547" ht="12.75" customHeight="1">
      <c r="C547" s="1"/>
    </row>
    <row r="548" ht="12.75" customHeight="1">
      <c r="C548" s="1"/>
    </row>
    <row r="549" ht="12.75" customHeight="1">
      <c r="C549" s="1"/>
    </row>
    <row r="550" ht="12.75" customHeight="1">
      <c r="C550" s="1"/>
    </row>
    <row r="551" ht="12.75" customHeight="1">
      <c r="C551" s="1"/>
    </row>
    <row r="552" ht="12.75" customHeight="1">
      <c r="C552" s="1"/>
    </row>
    <row r="553" ht="12.75" customHeight="1">
      <c r="C553" s="1"/>
    </row>
    <row r="554" ht="12.75" customHeight="1">
      <c r="C554" s="1"/>
    </row>
    <row r="555" ht="12.75" customHeight="1">
      <c r="C555" s="1"/>
    </row>
    <row r="556" ht="12.75" customHeight="1">
      <c r="C556" s="1"/>
    </row>
    <row r="557" ht="12.75" customHeight="1">
      <c r="C557" s="1"/>
    </row>
    <row r="558" ht="12.75" customHeight="1">
      <c r="C558" s="1"/>
    </row>
    <row r="559" ht="12.75" customHeight="1">
      <c r="C559" s="1"/>
    </row>
    <row r="560" ht="12.75" customHeight="1">
      <c r="C560" s="1"/>
    </row>
    <row r="561" ht="12.75" customHeight="1">
      <c r="C561" s="1"/>
    </row>
    <row r="562" ht="12.75" customHeight="1">
      <c r="C562" s="1"/>
    </row>
    <row r="563" ht="12.75" customHeight="1">
      <c r="C563" s="1"/>
    </row>
    <row r="564" ht="12.75" customHeight="1">
      <c r="C564" s="1"/>
    </row>
    <row r="565" ht="12.75" customHeight="1">
      <c r="C565" s="1"/>
    </row>
    <row r="566" ht="12.75" customHeight="1">
      <c r="C566" s="1"/>
    </row>
    <row r="567" ht="12.75" customHeight="1">
      <c r="C567" s="1"/>
    </row>
    <row r="568" ht="12.75" customHeight="1">
      <c r="C568" s="1"/>
    </row>
    <row r="569" ht="12.75" customHeight="1">
      <c r="C569" s="1"/>
    </row>
    <row r="570" ht="12.75" customHeight="1">
      <c r="C570" s="1"/>
    </row>
    <row r="571" ht="12.75" customHeight="1">
      <c r="C571" s="1"/>
    </row>
    <row r="572" ht="12.75" customHeight="1">
      <c r="C572" s="1"/>
    </row>
    <row r="573" ht="12.75" customHeight="1">
      <c r="C573" s="1"/>
    </row>
    <row r="574" ht="12.75" customHeight="1">
      <c r="C574" s="1"/>
    </row>
    <row r="575" ht="12.75" customHeight="1">
      <c r="C575" s="1"/>
    </row>
    <row r="576" ht="12.75" customHeight="1">
      <c r="C576" s="1"/>
    </row>
    <row r="577" ht="12.75" customHeight="1">
      <c r="C577" s="1"/>
    </row>
    <row r="578" ht="12.75" customHeight="1">
      <c r="C578" s="1"/>
    </row>
    <row r="579" ht="12.75" customHeight="1">
      <c r="C579" s="1"/>
    </row>
    <row r="580" ht="12.75" customHeight="1">
      <c r="C580" s="1"/>
    </row>
    <row r="581" ht="12.75" customHeight="1">
      <c r="C581" s="1"/>
    </row>
    <row r="582" ht="12.75" customHeight="1">
      <c r="C582" s="1"/>
    </row>
    <row r="583" ht="12.75" customHeight="1">
      <c r="C583" s="1"/>
    </row>
    <row r="584" ht="12.75" customHeight="1">
      <c r="C584" s="1"/>
    </row>
    <row r="585" ht="12.75" customHeight="1">
      <c r="C585" s="1"/>
    </row>
    <row r="586" ht="12.75" customHeight="1">
      <c r="C586" s="1"/>
    </row>
    <row r="587" ht="12.75" customHeight="1">
      <c r="C587" s="1"/>
    </row>
    <row r="588" ht="12.75" customHeight="1">
      <c r="C588" s="1"/>
    </row>
    <row r="589" ht="12.75" customHeight="1">
      <c r="C589" s="1"/>
    </row>
    <row r="590" ht="12.75" customHeight="1">
      <c r="C590" s="1"/>
    </row>
    <row r="591" ht="12.75" customHeight="1">
      <c r="C591" s="1"/>
    </row>
    <row r="592" ht="12.75" customHeight="1">
      <c r="C592" s="1"/>
    </row>
    <row r="593" ht="12.75" customHeight="1">
      <c r="C593" s="1"/>
    </row>
    <row r="594" ht="12.75" customHeight="1">
      <c r="C594" s="1"/>
    </row>
    <row r="595" ht="12.75" customHeight="1">
      <c r="C595" s="1"/>
    </row>
    <row r="596" ht="12.75" customHeight="1">
      <c r="C596" s="1"/>
    </row>
    <row r="597" ht="12.75" customHeight="1">
      <c r="C597" s="1"/>
    </row>
    <row r="598" ht="12.75" customHeight="1">
      <c r="C598" s="1"/>
    </row>
    <row r="599" ht="12.75" customHeight="1">
      <c r="C599" s="1"/>
    </row>
    <row r="600" ht="12.75" customHeight="1">
      <c r="C600" s="1"/>
    </row>
    <row r="601" ht="12.75" customHeight="1">
      <c r="C601" s="1"/>
    </row>
    <row r="602" ht="12.75" customHeight="1">
      <c r="C602" s="1"/>
    </row>
    <row r="603" ht="12.75" customHeight="1">
      <c r="C603" s="1"/>
    </row>
    <row r="604" ht="12.75" customHeight="1">
      <c r="C604" s="1"/>
    </row>
    <row r="605" ht="12.75" customHeight="1">
      <c r="C605" s="1"/>
    </row>
    <row r="606" ht="12.75" customHeight="1">
      <c r="C606" s="1"/>
    </row>
    <row r="607" ht="12.75" customHeight="1">
      <c r="C607" s="1"/>
    </row>
    <row r="608" ht="12.75" customHeight="1">
      <c r="C608" s="1"/>
    </row>
    <row r="609" ht="12.75" customHeight="1">
      <c r="C609" s="1"/>
    </row>
    <row r="610" ht="12.75" customHeight="1">
      <c r="C610" s="1"/>
    </row>
    <row r="611" ht="12.75" customHeight="1">
      <c r="C611" s="1"/>
    </row>
    <row r="612" ht="12.75" customHeight="1">
      <c r="C612" s="1"/>
    </row>
    <row r="613" ht="12.75" customHeight="1">
      <c r="C613" s="1"/>
    </row>
    <row r="614" ht="12.75" customHeight="1">
      <c r="C614" s="1"/>
    </row>
    <row r="615" ht="12.75" customHeight="1">
      <c r="C615" s="1"/>
    </row>
    <row r="616" ht="12.75" customHeight="1">
      <c r="C616" s="1"/>
    </row>
    <row r="617" ht="12.75" customHeight="1">
      <c r="C617" s="1"/>
    </row>
    <row r="618" ht="12.75" customHeight="1">
      <c r="C618" s="1"/>
    </row>
    <row r="619" ht="12.75" customHeight="1">
      <c r="C619" s="1"/>
    </row>
    <row r="620" ht="12.75" customHeight="1">
      <c r="C620" s="1"/>
    </row>
    <row r="621" ht="12.75" customHeight="1">
      <c r="C621" s="1"/>
    </row>
    <row r="622" ht="12.75" customHeight="1">
      <c r="C622" s="1"/>
    </row>
    <row r="623" ht="12.75" customHeight="1">
      <c r="C623" s="1"/>
    </row>
    <row r="624" ht="12.75" customHeight="1">
      <c r="C624" s="1"/>
    </row>
    <row r="625" ht="12.75" customHeight="1">
      <c r="C625" s="1"/>
    </row>
    <row r="626" ht="12.75" customHeight="1">
      <c r="C626" s="1"/>
    </row>
    <row r="627" ht="12.75" customHeight="1">
      <c r="C627" s="1"/>
    </row>
    <row r="628" ht="12.75" customHeight="1">
      <c r="C628" s="1"/>
    </row>
    <row r="629" ht="12.75" customHeight="1">
      <c r="C629" s="1"/>
    </row>
    <row r="630" ht="12.75" customHeight="1">
      <c r="C630" s="1"/>
    </row>
    <row r="631" ht="12.75" customHeight="1">
      <c r="C631" s="1"/>
    </row>
    <row r="632" ht="12.75" customHeight="1">
      <c r="C632" s="1"/>
    </row>
    <row r="633" ht="12.75" customHeight="1">
      <c r="C633" s="1"/>
    </row>
    <row r="634" ht="12.75" customHeight="1">
      <c r="C634" s="1"/>
    </row>
    <row r="635" ht="12.75" customHeight="1">
      <c r="C635" s="1"/>
    </row>
    <row r="636" ht="12.75" customHeight="1">
      <c r="C636" s="1"/>
    </row>
    <row r="637" ht="12.75" customHeight="1">
      <c r="C637" s="1"/>
    </row>
    <row r="638" ht="12.75" customHeight="1">
      <c r="C638" s="1"/>
    </row>
    <row r="639" ht="12.75" customHeight="1">
      <c r="C639" s="1"/>
    </row>
    <row r="640" ht="12.75" customHeight="1">
      <c r="C640" s="1"/>
    </row>
    <row r="641" ht="12.75" customHeight="1">
      <c r="C641" s="1"/>
    </row>
    <row r="642" ht="12.75" customHeight="1">
      <c r="C642" s="1"/>
    </row>
    <row r="643" ht="12.75" customHeight="1">
      <c r="C643" s="1"/>
    </row>
    <row r="644" ht="12.75" customHeight="1">
      <c r="C644" s="1"/>
    </row>
    <row r="645" ht="12.75" customHeight="1">
      <c r="C645" s="1"/>
    </row>
    <row r="646" ht="12.75" customHeight="1">
      <c r="C646" s="1"/>
    </row>
    <row r="647" ht="12.75" customHeight="1">
      <c r="C647" s="1"/>
    </row>
    <row r="648" ht="12.75" customHeight="1">
      <c r="C648" s="1"/>
    </row>
    <row r="649" ht="12.75" customHeight="1">
      <c r="C649" s="1"/>
    </row>
    <row r="650" ht="12.75" customHeight="1">
      <c r="C650" s="1"/>
    </row>
    <row r="651" ht="12.75" customHeight="1">
      <c r="C651" s="1"/>
    </row>
    <row r="652" ht="12.75" customHeight="1">
      <c r="C652" s="1"/>
    </row>
    <row r="653" ht="12.75" customHeight="1">
      <c r="C653" s="1"/>
    </row>
    <row r="654" ht="12.75" customHeight="1">
      <c r="C654" s="1"/>
    </row>
    <row r="655" ht="12.75" customHeight="1">
      <c r="C655" s="1"/>
    </row>
    <row r="656" ht="12.75" customHeight="1">
      <c r="C656" s="1"/>
    </row>
    <row r="657" ht="12.75" customHeight="1">
      <c r="C657" s="1"/>
    </row>
    <row r="658" ht="12.75" customHeight="1">
      <c r="C658" s="1"/>
    </row>
    <row r="659" ht="12.75" customHeight="1">
      <c r="C659" s="1"/>
    </row>
    <row r="660" ht="12.75" customHeight="1">
      <c r="C660" s="1"/>
    </row>
    <row r="661" ht="12.75" customHeight="1">
      <c r="C661" s="1"/>
    </row>
    <row r="662" ht="12.75" customHeight="1">
      <c r="C662" s="1"/>
    </row>
    <row r="663" ht="12.75" customHeight="1">
      <c r="C663" s="1"/>
    </row>
    <row r="664" ht="12.75" customHeight="1">
      <c r="C664" s="1"/>
    </row>
    <row r="665" ht="12.75" customHeight="1">
      <c r="C665" s="1"/>
    </row>
    <row r="666" ht="12.75" customHeight="1">
      <c r="C666" s="1"/>
    </row>
    <row r="667" ht="12.75" customHeight="1">
      <c r="C667" s="1"/>
    </row>
    <row r="668" ht="12.75" customHeight="1">
      <c r="C668" s="1"/>
    </row>
    <row r="669" ht="12.75" customHeight="1">
      <c r="C669" s="1"/>
    </row>
    <row r="670" ht="12.75" customHeight="1">
      <c r="C670" s="1"/>
    </row>
    <row r="671" ht="12.75" customHeight="1">
      <c r="C671" s="1"/>
    </row>
    <row r="672" ht="12.75" customHeight="1">
      <c r="C672" s="1"/>
    </row>
    <row r="673" ht="12.75" customHeight="1">
      <c r="C673" s="1"/>
    </row>
    <row r="674" ht="12.75" customHeight="1">
      <c r="C674" s="1"/>
    </row>
    <row r="675" ht="12.75" customHeight="1">
      <c r="C675" s="1"/>
    </row>
    <row r="676" ht="12.75" customHeight="1">
      <c r="C676" s="1"/>
    </row>
    <row r="677" ht="12.75" customHeight="1">
      <c r="C677" s="1"/>
    </row>
    <row r="678" ht="12.75" customHeight="1">
      <c r="C678" s="1"/>
    </row>
    <row r="679" ht="12.75" customHeight="1">
      <c r="C679" s="1"/>
    </row>
    <row r="680" ht="12.75" customHeight="1">
      <c r="C680" s="1"/>
    </row>
    <row r="681" ht="12.75" customHeight="1">
      <c r="C681" s="1"/>
    </row>
    <row r="682" ht="12.75" customHeight="1">
      <c r="C682" s="1"/>
    </row>
    <row r="683" ht="12.75" customHeight="1">
      <c r="C683" s="1"/>
    </row>
    <row r="684" ht="12.75" customHeight="1">
      <c r="C684" s="1"/>
    </row>
    <row r="685" ht="12.75" customHeight="1">
      <c r="C685" s="1"/>
    </row>
    <row r="686" ht="12.75" customHeight="1">
      <c r="C686" s="1"/>
    </row>
    <row r="687" ht="12.75" customHeight="1">
      <c r="C687" s="1"/>
    </row>
    <row r="688" ht="12.75" customHeight="1">
      <c r="C688" s="1"/>
    </row>
    <row r="689" ht="12.75" customHeight="1">
      <c r="C689" s="1"/>
    </row>
    <row r="690" ht="12.75" customHeight="1">
      <c r="C690" s="1"/>
    </row>
    <row r="691" ht="12.75" customHeight="1">
      <c r="C691" s="1"/>
    </row>
    <row r="692" ht="12.75" customHeight="1">
      <c r="C692" s="1"/>
    </row>
    <row r="693" ht="12.75" customHeight="1">
      <c r="C693" s="1"/>
    </row>
    <row r="694" ht="12.75" customHeight="1">
      <c r="C694" s="1"/>
    </row>
    <row r="695" ht="12.75" customHeight="1">
      <c r="C695" s="1"/>
    </row>
    <row r="696" ht="12.75" customHeight="1">
      <c r="C696" s="1"/>
    </row>
    <row r="697" ht="12.75" customHeight="1">
      <c r="C697" s="1"/>
    </row>
    <row r="698" ht="12.75" customHeight="1">
      <c r="C698" s="1"/>
    </row>
    <row r="699" ht="12.75" customHeight="1">
      <c r="C699" s="1"/>
    </row>
    <row r="700" ht="12.75" customHeight="1">
      <c r="C700" s="1"/>
    </row>
    <row r="701" ht="12.75" customHeight="1">
      <c r="C701" s="1"/>
    </row>
    <row r="702" ht="12.75" customHeight="1">
      <c r="C702" s="1"/>
    </row>
    <row r="703" ht="12.75" customHeight="1">
      <c r="C703" s="1"/>
    </row>
    <row r="704" ht="12.75" customHeight="1">
      <c r="C704" s="1"/>
    </row>
    <row r="705" ht="12.75" customHeight="1">
      <c r="C705" s="1"/>
    </row>
    <row r="706" ht="12.75" customHeight="1">
      <c r="C706" s="1"/>
    </row>
    <row r="707" ht="12.75" customHeight="1">
      <c r="C707" s="1"/>
    </row>
    <row r="708" ht="12.75" customHeight="1">
      <c r="C708" s="1"/>
    </row>
    <row r="709" ht="12.75" customHeight="1">
      <c r="C709" s="1"/>
    </row>
    <row r="710" ht="12.75" customHeight="1">
      <c r="C710" s="1"/>
    </row>
    <row r="711" ht="12.75" customHeight="1">
      <c r="C711" s="1"/>
    </row>
    <row r="712" ht="12.75" customHeight="1">
      <c r="C712" s="1"/>
    </row>
    <row r="713" ht="12.75" customHeight="1">
      <c r="C713" s="1"/>
    </row>
    <row r="714" ht="12.75" customHeight="1">
      <c r="C714" s="1"/>
    </row>
    <row r="715" ht="12.75" customHeight="1">
      <c r="C715" s="1"/>
    </row>
    <row r="716" ht="12.75" customHeight="1">
      <c r="C716" s="1"/>
    </row>
    <row r="717" ht="12.75" customHeight="1">
      <c r="C717" s="1"/>
    </row>
    <row r="718" ht="12.75" customHeight="1">
      <c r="C718" s="1"/>
    </row>
    <row r="719" ht="12.75" customHeight="1">
      <c r="C719" s="1"/>
    </row>
    <row r="720" ht="12.75" customHeight="1">
      <c r="C720" s="1"/>
    </row>
    <row r="721" ht="12.75" customHeight="1">
      <c r="C721" s="1"/>
    </row>
    <row r="722" ht="12.75" customHeight="1">
      <c r="C722" s="1"/>
    </row>
    <row r="723" ht="12.75" customHeight="1">
      <c r="C723" s="1"/>
    </row>
    <row r="724" ht="12.75" customHeight="1">
      <c r="C724" s="1"/>
    </row>
    <row r="725" ht="12.75" customHeight="1">
      <c r="C725" s="1"/>
    </row>
    <row r="726" ht="12.75" customHeight="1">
      <c r="C726" s="1"/>
    </row>
    <row r="727" ht="12.75" customHeight="1">
      <c r="C727" s="1"/>
    </row>
    <row r="728" ht="12.75" customHeight="1">
      <c r="C728" s="1"/>
    </row>
    <row r="729" ht="12.75" customHeight="1">
      <c r="C729" s="1"/>
    </row>
    <row r="730" ht="12.75" customHeight="1">
      <c r="C730" s="1"/>
    </row>
    <row r="731" ht="12.75" customHeight="1">
      <c r="C731" s="1"/>
    </row>
    <row r="732" ht="12.75" customHeight="1">
      <c r="C732" s="1"/>
    </row>
    <row r="733" ht="12.75" customHeight="1">
      <c r="C733" s="1"/>
    </row>
    <row r="734" ht="12.75" customHeight="1">
      <c r="C734" s="1"/>
    </row>
    <row r="735" ht="12.75" customHeight="1">
      <c r="C735" s="1"/>
    </row>
    <row r="736" ht="12.75" customHeight="1">
      <c r="C736" s="1"/>
    </row>
    <row r="737" ht="12.75" customHeight="1">
      <c r="C737" s="1"/>
    </row>
    <row r="738" ht="12.75" customHeight="1">
      <c r="C738" s="1"/>
    </row>
    <row r="739" ht="12.75" customHeight="1">
      <c r="C739" s="1"/>
    </row>
    <row r="740" ht="12.75" customHeight="1">
      <c r="C740" s="1"/>
    </row>
    <row r="741" ht="12.75" customHeight="1">
      <c r="C741" s="1"/>
    </row>
    <row r="742" ht="12.75" customHeight="1">
      <c r="C742" s="1"/>
    </row>
    <row r="743" ht="12.75" customHeight="1">
      <c r="C743" s="1"/>
    </row>
    <row r="744" ht="12.75" customHeight="1">
      <c r="C744" s="1"/>
    </row>
    <row r="745" ht="12.75" customHeight="1">
      <c r="C745" s="1"/>
    </row>
    <row r="746" ht="12.75" customHeight="1">
      <c r="C746" s="1"/>
    </row>
    <row r="747" ht="12.75" customHeight="1">
      <c r="C747" s="1"/>
    </row>
    <row r="748" ht="12.75" customHeight="1">
      <c r="C748" s="1"/>
    </row>
    <row r="749" ht="12.75" customHeight="1">
      <c r="C749" s="1"/>
    </row>
    <row r="750" ht="12.75" customHeight="1">
      <c r="C750" s="1"/>
    </row>
    <row r="751" ht="12.75" customHeight="1">
      <c r="C751" s="1"/>
    </row>
    <row r="752" ht="12.75" customHeight="1">
      <c r="C752" s="1"/>
    </row>
    <row r="753" ht="12.75" customHeight="1">
      <c r="C753" s="1"/>
    </row>
    <row r="754" ht="12.75" customHeight="1">
      <c r="C754" s="1"/>
    </row>
    <row r="755" ht="12.75" customHeight="1">
      <c r="C755" s="1"/>
    </row>
    <row r="756" ht="12.75" customHeight="1">
      <c r="C756" s="1"/>
    </row>
    <row r="757" ht="12.75" customHeight="1">
      <c r="C757" s="1"/>
    </row>
    <row r="758" ht="12.75" customHeight="1">
      <c r="C758" s="1"/>
    </row>
    <row r="759" ht="12.75" customHeight="1">
      <c r="C759" s="1"/>
    </row>
    <row r="760" ht="12.75" customHeight="1">
      <c r="C760" s="1"/>
    </row>
    <row r="761" ht="12.75" customHeight="1">
      <c r="C761" s="1"/>
    </row>
    <row r="762" ht="12.75" customHeight="1">
      <c r="C762" s="1"/>
    </row>
    <row r="763" ht="12.75" customHeight="1">
      <c r="C763" s="1"/>
    </row>
    <row r="764" ht="12.75" customHeight="1">
      <c r="C764" s="1"/>
    </row>
    <row r="765" ht="12.75" customHeight="1">
      <c r="C765" s="1"/>
    </row>
    <row r="766" ht="12.75" customHeight="1">
      <c r="C766" s="1"/>
    </row>
    <row r="767" ht="12.75" customHeight="1">
      <c r="C767" s="1"/>
    </row>
    <row r="768" ht="12.75" customHeight="1">
      <c r="C768" s="1"/>
    </row>
    <row r="769" ht="12.75" customHeight="1">
      <c r="C769" s="1"/>
    </row>
    <row r="770" ht="12.75" customHeight="1">
      <c r="C770" s="1"/>
    </row>
    <row r="771" ht="12.75" customHeight="1">
      <c r="C771" s="1"/>
    </row>
    <row r="772" ht="12.75" customHeight="1">
      <c r="C772" s="1"/>
    </row>
    <row r="773" ht="12.75" customHeight="1">
      <c r="C773" s="1"/>
    </row>
    <row r="774" ht="12.75" customHeight="1">
      <c r="C774" s="1"/>
    </row>
    <row r="775" ht="12.75" customHeight="1">
      <c r="C775" s="1"/>
    </row>
    <row r="776" ht="12.75" customHeight="1">
      <c r="C776" s="1"/>
    </row>
    <row r="777" ht="12.75" customHeight="1">
      <c r="C777" s="1"/>
    </row>
    <row r="778" ht="12.75" customHeight="1">
      <c r="C778" s="1"/>
    </row>
    <row r="779" ht="12.75" customHeight="1">
      <c r="C779" s="1"/>
    </row>
    <row r="780" ht="12.75" customHeight="1">
      <c r="C780" s="1"/>
    </row>
    <row r="781" ht="12.75" customHeight="1">
      <c r="C781" s="1"/>
    </row>
    <row r="782" ht="12.75" customHeight="1">
      <c r="C782" s="1"/>
    </row>
    <row r="783" ht="12.75" customHeight="1">
      <c r="C783" s="1"/>
    </row>
    <row r="784" ht="12.75" customHeight="1">
      <c r="C784" s="1"/>
    </row>
    <row r="785" ht="12.75" customHeight="1">
      <c r="C785" s="1"/>
    </row>
    <row r="786" ht="12.75" customHeight="1">
      <c r="C786" s="1"/>
    </row>
    <row r="787" ht="12.75" customHeight="1">
      <c r="C787" s="1"/>
    </row>
    <row r="788" ht="12.75" customHeight="1">
      <c r="C788" s="1"/>
    </row>
    <row r="789" ht="12.75" customHeight="1">
      <c r="C789" s="1"/>
    </row>
    <row r="790" ht="12.75" customHeight="1">
      <c r="C790" s="1"/>
    </row>
    <row r="791" ht="12.75" customHeight="1">
      <c r="C791" s="1"/>
    </row>
    <row r="792" ht="12.75" customHeight="1">
      <c r="C792" s="1"/>
    </row>
    <row r="793" ht="12.75" customHeight="1">
      <c r="C793" s="1"/>
    </row>
    <row r="794" ht="12.75" customHeight="1">
      <c r="C794" s="1"/>
    </row>
    <row r="795" ht="12.75" customHeight="1">
      <c r="C795" s="1"/>
    </row>
    <row r="796" ht="12.75" customHeight="1">
      <c r="C796" s="1"/>
    </row>
    <row r="797" ht="12.75" customHeight="1">
      <c r="C797" s="1"/>
    </row>
    <row r="798" ht="12.75" customHeight="1">
      <c r="C798" s="1"/>
    </row>
    <row r="799" ht="12.75" customHeight="1">
      <c r="C799" s="1"/>
    </row>
    <row r="800" ht="12.75" customHeight="1">
      <c r="C800" s="1"/>
    </row>
    <row r="801" ht="12.75" customHeight="1">
      <c r="C801" s="1"/>
    </row>
    <row r="802" ht="12.75" customHeight="1">
      <c r="C802" s="1"/>
    </row>
    <row r="803" ht="12.75" customHeight="1">
      <c r="C803" s="1"/>
    </row>
    <row r="804" ht="12.75" customHeight="1">
      <c r="C804" s="1"/>
    </row>
    <row r="805" ht="12.75" customHeight="1">
      <c r="C805" s="1"/>
    </row>
    <row r="806" ht="12.75" customHeight="1">
      <c r="C806" s="1"/>
    </row>
    <row r="807" ht="12.75" customHeight="1">
      <c r="C807" s="1"/>
    </row>
    <row r="808" ht="12.75" customHeight="1">
      <c r="C808" s="1"/>
    </row>
    <row r="809" ht="12.75" customHeight="1">
      <c r="C809" s="1"/>
    </row>
    <row r="810" ht="12.75" customHeight="1">
      <c r="C810" s="1"/>
    </row>
    <row r="811" ht="12.75" customHeight="1">
      <c r="C811" s="1"/>
    </row>
    <row r="812" ht="12.75" customHeight="1">
      <c r="C812" s="1"/>
    </row>
    <row r="813" ht="12.75" customHeight="1">
      <c r="C813" s="1"/>
    </row>
    <row r="814" ht="12.75" customHeight="1">
      <c r="C814" s="1"/>
    </row>
    <row r="815" ht="12.75" customHeight="1">
      <c r="C815" s="1"/>
    </row>
    <row r="816" ht="12.75" customHeight="1">
      <c r="C816" s="1"/>
    </row>
    <row r="817" ht="12.75" customHeight="1">
      <c r="C817" s="1"/>
    </row>
    <row r="818" ht="12.75" customHeight="1">
      <c r="C818" s="1"/>
    </row>
    <row r="819" ht="12.75" customHeight="1">
      <c r="C819" s="1"/>
    </row>
    <row r="820" ht="12.75" customHeight="1">
      <c r="C820" s="1"/>
    </row>
    <row r="821" ht="12.75" customHeight="1">
      <c r="C821" s="1"/>
    </row>
    <row r="822" ht="12.75" customHeight="1">
      <c r="C822" s="1"/>
    </row>
    <row r="823" ht="12.75" customHeight="1">
      <c r="C823" s="1"/>
    </row>
    <row r="824" ht="12.75" customHeight="1">
      <c r="C824" s="1"/>
    </row>
    <row r="825" ht="12.75" customHeight="1">
      <c r="C825" s="1"/>
    </row>
    <row r="826" ht="12.75" customHeight="1">
      <c r="C826" s="1"/>
    </row>
    <row r="827" ht="12.75" customHeight="1">
      <c r="C827" s="1"/>
    </row>
    <row r="828" ht="12.75" customHeight="1">
      <c r="C828" s="1"/>
    </row>
    <row r="829" ht="12.75" customHeight="1">
      <c r="C829" s="1"/>
    </row>
    <row r="830" ht="12.75" customHeight="1">
      <c r="C830" s="1"/>
    </row>
    <row r="831" ht="12.75" customHeight="1">
      <c r="C831" s="1"/>
    </row>
    <row r="832" ht="12.75" customHeight="1">
      <c r="C832" s="1"/>
    </row>
    <row r="833" ht="12.75" customHeight="1">
      <c r="C833" s="1"/>
    </row>
    <row r="834" ht="12.75" customHeight="1">
      <c r="C834" s="1"/>
    </row>
    <row r="835" ht="12.75" customHeight="1">
      <c r="C835" s="1"/>
    </row>
    <row r="836" ht="12.75" customHeight="1">
      <c r="C836" s="1"/>
    </row>
    <row r="837" ht="12.75" customHeight="1">
      <c r="C837" s="1"/>
    </row>
    <row r="838" ht="12.75" customHeight="1">
      <c r="C838" s="1"/>
    </row>
    <row r="839" ht="12.75" customHeight="1">
      <c r="C839" s="1"/>
    </row>
    <row r="840" ht="12.75" customHeight="1">
      <c r="C840" s="1"/>
    </row>
    <row r="841" ht="12.75" customHeight="1">
      <c r="C841" s="1"/>
    </row>
    <row r="842" ht="12.75" customHeight="1">
      <c r="C842" s="1"/>
    </row>
    <row r="843" ht="12.75" customHeight="1">
      <c r="C843" s="1"/>
    </row>
    <row r="844" ht="12.75" customHeight="1">
      <c r="C844" s="1"/>
    </row>
    <row r="845" ht="12.75" customHeight="1">
      <c r="C845" s="1"/>
    </row>
    <row r="846" ht="12.75" customHeight="1">
      <c r="C846" s="1"/>
    </row>
    <row r="847" ht="12.75" customHeight="1">
      <c r="C847" s="1"/>
    </row>
    <row r="848" ht="12.75" customHeight="1">
      <c r="C848" s="1"/>
    </row>
    <row r="849" ht="12.75" customHeight="1">
      <c r="C849" s="1"/>
    </row>
    <row r="850" ht="12.75" customHeight="1">
      <c r="C850" s="1"/>
    </row>
    <row r="851" ht="12.75" customHeight="1">
      <c r="C851" s="1"/>
    </row>
    <row r="852" ht="12.75" customHeight="1">
      <c r="C852" s="1"/>
    </row>
    <row r="853" ht="12.75" customHeight="1">
      <c r="C853" s="1"/>
    </row>
    <row r="854" ht="12.75" customHeight="1">
      <c r="C854" s="1"/>
    </row>
    <row r="855" ht="12.75" customHeight="1">
      <c r="C855" s="1"/>
    </row>
    <row r="856" ht="12.75" customHeight="1">
      <c r="C856" s="1"/>
    </row>
    <row r="857" ht="12.75" customHeight="1">
      <c r="C857" s="1"/>
    </row>
    <row r="858" ht="12.75" customHeight="1">
      <c r="C858" s="1"/>
    </row>
    <row r="859" ht="12.75" customHeight="1">
      <c r="C859" s="1"/>
    </row>
    <row r="860" ht="12.75" customHeight="1">
      <c r="C860" s="1"/>
    </row>
    <row r="861" ht="12.75" customHeight="1">
      <c r="C861" s="1"/>
    </row>
    <row r="862" ht="12.75" customHeight="1">
      <c r="C862" s="1"/>
    </row>
    <row r="863" ht="12.75" customHeight="1">
      <c r="C863" s="1"/>
    </row>
    <row r="864" ht="12.75" customHeight="1">
      <c r="C864" s="1"/>
    </row>
    <row r="865" ht="12.75" customHeight="1">
      <c r="C865" s="1"/>
    </row>
    <row r="866" ht="12.75" customHeight="1">
      <c r="C866" s="1"/>
    </row>
    <row r="867" ht="12.75" customHeight="1">
      <c r="C867" s="1"/>
    </row>
    <row r="868" ht="12.75" customHeight="1">
      <c r="C868" s="1"/>
    </row>
    <row r="869" ht="12.75" customHeight="1">
      <c r="C869" s="1"/>
    </row>
    <row r="870" ht="12.75" customHeight="1">
      <c r="C870" s="1"/>
    </row>
    <row r="871" ht="12.75" customHeight="1">
      <c r="C871" s="1"/>
    </row>
    <row r="872" ht="12.75" customHeight="1">
      <c r="C872" s="1"/>
    </row>
    <row r="873" ht="12.75" customHeight="1">
      <c r="C873" s="1"/>
    </row>
    <row r="874" ht="12.75" customHeight="1">
      <c r="C874" s="1"/>
    </row>
    <row r="875" ht="12.75" customHeight="1">
      <c r="C875" s="1"/>
    </row>
    <row r="876" ht="12.75" customHeight="1">
      <c r="C876" s="1"/>
    </row>
    <row r="877" ht="12.75" customHeight="1">
      <c r="C877" s="1"/>
    </row>
    <row r="878" ht="12.75" customHeight="1">
      <c r="C878" s="1"/>
    </row>
    <row r="879" ht="12.75" customHeight="1">
      <c r="C879" s="1"/>
    </row>
    <row r="880" ht="12.75" customHeight="1">
      <c r="C880" s="1"/>
    </row>
    <row r="881" ht="12.75" customHeight="1">
      <c r="C881" s="1"/>
    </row>
    <row r="882" ht="12.75" customHeight="1">
      <c r="C882" s="1"/>
    </row>
    <row r="883" ht="12.75" customHeight="1">
      <c r="C883" s="1"/>
    </row>
    <row r="884" ht="12.75" customHeight="1">
      <c r="C884" s="1"/>
    </row>
    <row r="885" ht="12.75" customHeight="1">
      <c r="C885" s="1"/>
    </row>
    <row r="886" ht="12.75" customHeight="1">
      <c r="C886" s="1"/>
    </row>
    <row r="887" ht="12.75" customHeight="1">
      <c r="C887" s="1"/>
    </row>
    <row r="888" ht="12.75" customHeight="1">
      <c r="C888" s="1"/>
    </row>
    <row r="889" ht="12.75" customHeight="1">
      <c r="C889" s="1"/>
    </row>
    <row r="890" ht="12.75" customHeight="1">
      <c r="C890" s="1"/>
    </row>
    <row r="891" ht="12.75" customHeight="1">
      <c r="C891" s="1"/>
    </row>
    <row r="892" ht="12.75" customHeight="1">
      <c r="C892" s="1"/>
    </row>
    <row r="893" ht="12.75" customHeight="1">
      <c r="C893" s="1"/>
    </row>
    <row r="894" ht="12.75" customHeight="1">
      <c r="C894" s="1"/>
    </row>
    <row r="895" ht="12.75" customHeight="1">
      <c r="C895" s="1"/>
    </row>
    <row r="896" ht="12.75" customHeight="1">
      <c r="C896" s="1"/>
    </row>
    <row r="897" ht="12.75" customHeight="1">
      <c r="C897" s="1"/>
    </row>
    <row r="898" ht="12.75" customHeight="1">
      <c r="C898" s="1"/>
    </row>
    <row r="899" ht="12.75" customHeight="1">
      <c r="C899" s="1"/>
    </row>
    <row r="900" ht="12.75" customHeight="1">
      <c r="C900" s="1"/>
    </row>
    <row r="901" ht="12.75" customHeight="1">
      <c r="C901" s="1"/>
    </row>
    <row r="902" ht="12.75" customHeight="1">
      <c r="C902" s="1"/>
    </row>
    <row r="903" ht="12.75" customHeight="1">
      <c r="C903" s="1"/>
    </row>
    <row r="904" ht="12.75" customHeight="1">
      <c r="C904" s="1"/>
    </row>
    <row r="905" ht="12.75" customHeight="1">
      <c r="C905" s="1"/>
    </row>
    <row r="906" ht="12.75" customHeight="1">
      <c r="C906" s="1"/>
    </row>
    <row r="907" ht="12.75" customHeight="1">
      <c r="C907" s="1"/>
    </row>
    <row r="908" ht="12.75" customHeight="1">
      <c r="C908" s="1"/>
    </row>
    <row r="909" ht="12.75" customHeight="1">
      <c r="C909" s="1"/>
    </row>
    <row r="910" ht="12.75" customHeight="1">
      <c r="C910" s="1"/>
    </row>
    <row r="911" ht="12.75" customHeight="1">
      <c r="C911" s="1"/>
    </row>
    <row r="912" ht="12.75" customHeight="1">
      <c r="C912" s="1"/>
    </row>
    <row r="913" ht="12.75" customHeight="1">
      <c r="C913" s="1"/>
    </row>
    <row r="914" ht="12.75" customHeight="1">
      <c r="C914" s="1"/>
    </row>
    <row r="915" ht="12.75" customHeight="1">
      <c r="C915" s="1"/>
    </row>
    <row r="916" ht="12.75" customHeight="1">
      <c r="C916" s="1"/>
    </row>
    <row r="917" ht="12.75" customHeight="1">
      <c r="C917" s="1"/>
    </row>
    <row r="918" ht="12.75" customHeight="1">
      <c r="C918" s="1"/>
    </row>
    <row r="919" ht="12.75" customHeight="1">
      <c r="C919" s="1"/>
    </row>
    <row r="920" ht="12.75" customHeight="1">
      <c r="C920" s="1"/>
    </row>
    <row r="921" ht="12.75" customHeight="1">
      <c r="C921" s="1"/>
    </row>
    <row r="922" ht="12.75" customHeight="1">
      <c r="C922" s="1"/>
    </row>
    <row r="923" ht="12.75" customHeight="1">
      <c r="C923" s="1"/>
    </row>
    <row r="924" ht="12.75" customHeight="1">
      <c r="C924" s="1"/>
    </row>
    <row r="925" ht="12.75" customHeight="1">
      <c r="C925" s="1"/>
    </row>
    <row r="926" ht="12.75" customHeight="1">
      <c r="C926" s="1"/>
    </row>
    <row r="927" ht="12.75" customHeight="1">
      <c r="C927" s="1"/>
    </row>
    <row r="928" ht="12.75" customHeight="1">
      <c r="C928" s="1"/>
    </row>
    <row r="929" ht="12.75" customHeight="1">
      <c r="C929" s="1"/>
    </row>
    <row r="930" ht="12.75" customHeight="1">
      <c r="C930" s="1"/>
    </row>
    <row r="931" ht="12.75" customHeight="1">
      <c r="C931" s="1"/>
    </row>
    <row r="932" ht="12.75" customHeight="1">
      <c r="C932" s="1"/>
    </row>
    <row r="933" ht="12.75" customHeight="1">
      <c r="C933" s="1"/>
    </row>
    <row r="934" ht="12.75" customHeight="1">
      <c r="C934" s="1"/>
    </row>
    <row r="935" ht="12.75" customHeight="1">
      <c r="C935" s="1"/>
    </row>
    <row r="936" ht="12.75" customHeight="1">
      <c r="C936" s="1"/>
    </row>
    <row r="937" ht="12.75" customHeight="1">
      <c r="C937" s="1"/>
    </row>
    <row r="938" ht="12.75" customHeight="1">
      <c r="C938" s="1"/>
    </row>
    <row r="939" ht="12.75" customHeight="1">
      <c r="C939" s="1"/>
    </row>
    <row r="940" ht="12.75" customHeight="1">
      <c r="C940" s="1"/>
    </row>
    <row r="941" ht="12.75" customHeight="1">
      <c r="C941" s="1"/>
    </row>
    <row r="942" ht="12.75" customHeight="1">
      <c r="C942" s="1"/>
    </row>
    <row r="943" ht="12.75" customHeight="1">
      <c r="C943" s="1"/>
    </row>
    <row r="944" ht="12.75" customHeight="1">
      <c r="C944" s="1"/>
    </row>
    <row r="945" ht="12.75" customHeight="1">
      <c r="C945" s="1"/>
    </row>
    <row r="946" ht="12.75" customHeight="1">
      <c r="C946" s="1"/>
    </row>
    <row r="947" ht="12.75" customHeight="1">
      <c r="C947" s="1"/>
    </row>
    <row r="948" ht="12.75" customHeight="1">
      <c r="C948" s="1"/>
    </row>
    <row r="949" ht="12.75" customHeight="1">
      <c r="C949" s="1"/>
    </row>
    <row r="950" ht="12.75" customHeight="1">
      <c r="C950" s="1"/>
    </row>
    <row r="951" ht="12.75" customHeight="1">
      <c r="C951" s="1"/>
    </row>
    <row r="952" ht="12.75" customHeight="1">
      <c r="C952" s="1"/>
    </row>
    <row r="953" ht="12.75" customHeight="1">
      <c r="C953" s="1"/>
    </row>
    <row r="954" ht="12.75" customHeight="1">
      <c r="C954" s="1"/>
    </row>
    <row r="955" ht="12.75" customHeight="1">
      <c r="C955" s="1"/>
    </row>
    <row r="956" ht="12.75" customHeight="1">
      <c r="C956" s="1"/>
    </row>
    <row r="957" ht="12.75" customHeight="1">
      <c r="C957" s="1"/>
    </row>
    <row r="958" ht="12.75" customHeight="1">
      <c r="C958" s="1"/>
    </row>
    <row r="959" ht="12.75" customHeight="1">
      <c r="C959" s="1"/>
    </row>
    <row r="960" ht="12.75" customHeight="1">
      <c r="C960" s="1"/>
    </row>
    <row r="961" ht="12.75" customHeight="1">
      <c r="C961" s="1"/>
    </row>
    <row r="962" ht="12.75" customHeight="1">
      <c r="C962" s="1"/>
    </row>
    <row r="963" ht="12.75" customHeight="1">
      <c r="C963" s="1"/>
    </row>
    <row r="964" ht="12.75" customHeight="1">
      <c r="C964" s="1"/>
    </row>
    <row r="965" ht="12.75" customHeight="1">
      <c r="C965" s="1"/>
    </row>
    <row r="966" ht="12.75" customHeight="1">
      <c r="C966" s="1"/>
    </row>
    <row r="967" ht="12.75" customHeight="1">
      <c r="C967" s="1"/>
    </row>
    <row r="968" ht="12.75" customHeight="1">
      <c r="C968" s="1"/>
    </row>
    <row r="969" ht="12.75" customHeight="1">
      <c r="C969" s="1"/>
    </row>
    <row r="970" ht="12.75" customHeight="1">
      <c r="C970" s="1"/>
    </row>
    <row r="971" ht="12.75" customHeight="1">
      <c r="C971" s="1"/>
    </row>
    <row r="972" ht="12.75" customHeight="1">
      <c r="C972" s="1"/>
    </row>
    <row r="973" ht="12.75" customHeight="1">
      <c r="C973" s="1"/>
    </row>
    <row r="974" ht="12.75" customHeight="1">
      <c r="C974" s="1"/>
    </row>
    <row r="975" ht="12.75" customHeight="1">
      <c r="C975" s="1"/>
    </row>
    <row r="976" ht="12.75" customHeight="1">
      <c r="C976" s="1"/>
    </row>
    <row r="977" ht="12.75" customHeight="1">
      <c r="C977" s="1"/>
    </row>
    <row r="978" ht="12.75" customHeight="1">
      <c r="C978" s="1"/>
    </row>
    <row r="979" ht="12.75" customHeight="1">
      <c r="C979" s="1"/>
    </row>
    <row r="980" ht="12.75" customHeight="1">
      <c r="C980" s="1"/>
    </row>
    <row r="981" ht="12.75" customHeight="1">
      <c r="C981" s="1"/>
    </row>
    <row r="982" ht="12.75" customHeight="1">
      <c r="C982" s="1"/>
    </row>
    <row r="983" ht="12.75" customHeight="1">
      <c r="C983" s="1"/>
    </row>
    <row r="984" ht="12.75" customHeight="1">
      <c r="C984" s="1"/>
    </row>
    <row r="985" ht="12.75" customHeight="1">
      <c r="C985" s="1"/>
    </row>
    <row r="986" ht="12.75" customHeight="1">
      <c r="C986" s="1"/>
    </row>
    <row r="987" ht="12.75" customHeight="1">
      <c r="C987" s="1"/>
    </row>
    <row r="988" ht="12.75" customHeight="1">
      <c r="C988" s="1"/>
    </row>
    <row r="989" ht="12.75" customHeight="1">
      <c r="C989" s="1"/>
    </row>
    <row r="990" ht="12.75" customHeight="1">
      <c r="C990" s="1"/>
    </row>
    <row r="991" ht="12.75" customHeight="1">
      <c r="C991" s="1"/>
    </row>
    <row r="992" ht="12.75" customHeight="1">
      <c r="C992" s="1"/>
    </row>
    <row r="993" ht="12.75" customHeight="1">
      <c r="C993" s="1"/>
    </row>
    <row r="994" ht="12.75" customHeight="1">
      <c r="C994" s="1"/>
    </row>
    <row r="995" ht="12.75" customHeight="1">
      <c r="C995" s="1"/>
    </row>
    <row r="996" ht="12.75" customHeight="1">
      <c r="C996" s="1"/>
    </row>
    <row r="997" ht="12.75" customHeight="1">
      <c r="C997" s="1"/>
    </row>
    <row r="998" ht="12.75" customHeight="1">
      <c r="C998" s="1"/>
    </row>
    <row r="999" ht="12.75" customHeight="1">
      <c r="C999" s="1"/>
    </row>
    <row r="1000" ht="12.75" customHeight="1">
      <c r="C1000" s="1"/>
    </row>
  </sheetData>
  <mergeCells count="1">
    <mergeCell ref="C3:D3"/>
  </mergeCells>
  <hyperlinks>
    <hyperlink display="'AND - OR - NOT'!A1" location="'AND - OR - NOT'!A1" ref="C5"/>
    <hyperlink display="AND - OR - NOT" location="'AND - OR - NOT'!A1" ref="D5"/>
    <hyperlink display="'COUNT - COUNTA - COUNTBLANK'!A1" location="'COUNT - COUNTA - COUNTBLANK'!A1" ref="C6"/>
    <hyperlink display="COUNT - COUNTA - COUNTBLANK" location="'COUNT - COUNTA - COUNTBLANK'!A1" ref="D6"/>
    <hyperlink display="'COUNTIF'!A1" location="COUNTIF!A1" ref="C7"/>
    <hyperlink display="COUNTIF" location="COUNTIF!A1" ref="D7"/>
    <hyperlink display="'MAX - MIN'!A1" location="'MAX - MIN'!A1" ref="C8"/>
    <hyperlink display="MAX - MIN" location="'MAX - MIN'!A1" ref="D8"/>
    <hyperlink display="'LARGE - SMALL'!A1" location="'LARGE - SMALL'!A1" ref="C9"/>
    <hyperlink display="LARGE - SMALL" location="'LARGE - SMALL'!A1" ref="D9"/>
    <hyperlink display="'UPPER - LOWER - PROPER'!A1" location="'UPPER - LOWER - PROPER'!A1" ref="C10"/>
    <hyperlink display="UPPER - LOWER - PROPER" location="'UPPER - LOWER - PROPER'!A1" ref="D10"/>
    <hyperlink display="'RIGHT'!A1" location="RIGHT!A1" ref="C11"/>
    <hyperlink display="RIGHT" location="RIGHT!A1" ref="D11"/>
    <hyperlink display="'LEFT'!A1" location="LEFT!A1" ref="C12"/>
    <hyperlink display="LEFT" location="LEFT!A1" ref="D12"/>
    <hyperlink display="'MID'!A1" location="MID!A1" ref="C13"/>
    <hyperlink display="MID" location="MID!A1" ref="D13"/>
    <hyperlink display="'POWER'!A1" location="POWER!A1" ref="C14"/>
    <hyperlink display="POWER" location="POWER!A1" ref="D14"/>
    <hyperlink display="'SUM - SUMIF'!A1" location="'SUM - SUMIF'!A1" ref="C15"/>
    <hyperlink display="SUM - SUMIF" location="'SUM - SUMIF'!A1" ref="D15"/>
    <hyperlink display="'AVERAGE'!A1" location="AVERAGE!A1" ref="C16"/>
    <hyperlink display="AVERAGE" location="AVERAGE!A1" ref="D16"/>
    <hyperlink display="'EXACT'!A1" location="EXACT!A1" ref="C17"/>
    <hyperlink display="EXACT" location="EXACT!A1" ref="D17"/>
    <hyperlink display="'CONCATENATE'!A1" location="CONCATENATE!A1" ref="C18"/>
    <hyperlink display="CONCATENATE" location="CONCATENATE!A1" ref="D18"/>
    <hyperlink display="'LEN'!A1" location="LEN!A1" ref="C19"/>
    <hyperlink display="LEN" location="LEN!A1" ref="D19"/>
    <hyperlink display="'NETWORKDAYS'!A1" location="NETWORKDAYS!A1" ref="C20"/>
    <hyperlink display="NETWORKDAYS" location="NETWORKDAYS!A1" ref="D20"/>
    <hyperlink display="'IS-FUNCTIONS'!A1" location="'IS-FUNCTIONS'!A1" ref="C21"/>
    <hyperlink display="IS-FUNCTIONS" location="'IS-FUNCTIONS'!A1" ref="D21"/>
    <hyperlink display="'HelpDesk Data'!A1" location="'HelpDesk Data'!A1" ref="C22"/>
    <hyperlink display="HelpDesk Data" location="'HelpDesk Data'!A1" ref="D22"/>
    <hyperlink display="'VLOOKUP - 1D'!A1" location="'VLOOKUP - 1D'!A1" ref="C23"/>
    <hyperlink display="VLOOKUP - 1D" location="'VLOOKUP - 1D'!A1" ref="D23"/>
    <hyperlink display="'MATCH'!A1" location="MATCH!A1" ref="C24"/>
    <hyperlink display="MATCH" location="MATCH!A1" ref="D24"/>
    <hyperlink display="'VLOOKUP - 2D'!A1" location="'VLOOKUP - 2D'!A1" ref="C25"/>
    <hyperlink display="VLOOKUP - 2D" location="'VLOOKUP - 2D'!A1" ref="D25"/>
    <hyperlink display="'INDEX'!A1" location="INDEX!A1" ref="C26"/>
    <hyperlink display="INDEX" location="INDEX!A1" ref="D26"/>
    <hyperlink display="'HelpDesk Data - 1'!A1" location="'HelpDesk Data - 1'!A1" ref="C27"/>
    <hyperlink display="HelpDesk Data - 1" location="'HelpDesk Data - 1'!A1" ref="D27"/>
    <hyperlink display="'Reverse LOOKUP'!A1" location="'Reverse LOOKUP'!A1" ref="C28"/>
    <hyperlink display="Reverse LOOKUP" location="'Reverse LOOKUP'!A1" ref="D28"/>
    <hyperlink display="'IF'!A1" location="IF!A1" ref="C29"/>
    <hyperlink display="IF" location="IF!A1" ref="D29"/>
    <hyperlink display="'HLOOKUP'!A1" location="HLOOKUP!A1" ref="C30"/>
    <hyperlink display="HLOOKUP" location="HLOOKUP!A1" ref="D30"/>
    <hyperlink display="'SUBTOTAL'!A1" location="SUBTOTAL!A1" ref="C31"/>
    <hyperlink display="SUBTOTAL" location="SUBTOTAL!A1" ref="D31"/>
    <hyperlink display="'SUMPRODUCT'!A1" location="SUMPRODUCT!A1" ref="C32"/>
    <hyperlink display="SUMPRODUCT" location="SUMPRODUCT!A1" ref="D32"/>
    <hyperlink display="'OFFSET'!A1" location="OFFSET!A1" ref="C33"/>
    <hyperlink display="OFFSET" location="OFFSET!A1" ref="D33"/>
  </hyperlink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25"/>
    <col customWidth="1" min="2" max="13" width="9.13"/>
    <col customWidth="1" min="14" max="26" width="8.63"/>
  </cols>
  <sheetData>
    <row r="1">
      <c r="A1" s="21"/>
      <c r="B1" s="21"/>
      <c r="C1" s="21"/>
      <c r="D1" s="21"/>
      <c r="E1" s="21"/>
      <c r="F1" s="21"/>
      <c r="G1" s="21"/>
      <c r="H1" s="22"/>
      <c r="I1" s="22"/>
      <c r="J1" s="22"/>
      <c r="K1" s="22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0" customHeight="1">
      <c r="A2" s="21"/>
      <c r="B2" s="23" t="s">
        <v>61</v>
      </c>
      <c r="C2" s="24"/>
      <c r="D2" s="24"/>
      <c r="E2" s="24"/>
      <c r="F2" s="25"/>
      <c r="G2" s="21"/>
      <c r="H2" s="22" t="s">
        <v>62</v>
      </c>
      <c r="I2" s="22" t="s">
        <v>63</v>
      </c>
      <c r="J2" s="22" t="s">
        <v>64</v>
      </c>
      <c r="K2" s="22" t="s">
        <v>65</v>
      </c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0" customHeight="1">
      <c r="A3" s="21"/>
      <c r="B3" s="26" t="b">
        <v>1</v>
      </c>
      <c r="C3" s="27" t="s">
        <v>66</v>
      </c>
      <c r="D3" s="24"/>
      <c r="E3" s="25"/>
      <c r="F3" s="28" t="b">
        <f>AND(2&lt;5,8=8,4/2=2)</f>
        <v>1</v>
      </c>
      <c r="G3" s="21"/>
      <c r="H3" s="22" t="s">
        <v>67</v>
      </c>
      <c r="I3" s="22">
        <v>88.0</v>
      </c>
      <c r="J3" s="22">
        <v>88.0</v>
      </c>
      <c r="K3" s="22">
        <v>97.0</v>
      </c>
      <c r="L3" s="21" t="b">
        <f t="shared" ref="L3:L6" si="1">AND(I3&gt;90,J3&gt;90,K3&gt;90)</f>
        <v>0</v>
      </c>
      <c r="M3" s="21" t="b">
        <f t="shared" ref="M3:M6" si="2">OR(I3&gt;90,J3&gt;90,K3&gt;90)</f>
        <v>1</v>
      </c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0" customHeight="1">
      <c r="A4" s="21"/>
      <c r="B4" s="26" t="b">
        <v>0</v>
      </c>
      <c r="C4" s="27" t="s">
        <v>68</v>
      </c>
      <c r="D4" s="24"/>
      <c r="E4" s="25"/>
      <c r="F4" s="28" t="b">
        <f>AND(2&lt;5,8&gt;8,4/2=2)</f>
        <v>0</v>
      </c>
      <c r="G4" s="21"/>
      <c r="H4" s="22" t="s">
        <v>69</v>
      </c>
      <c r="I4" s="22">
        <v>56.0</v>
      </c>
      <c r="J4" s="22">
        <v>78.0</v>
      </c>
      <c r="K4" s="22">
        <v>99.0</v>
      </c>
      <c r="L4" s="21" t="b">
        <f t="shared" si="1"/>
        <v>0</v>
      </c>
      <c r="M4" s="21" t="b">
        <f t="shared" si="2"/>
        <v>1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21"/>
      <c r="B5" s="29"/>
      <c r="C5" s="21"/>
      <c r="D5" s="21"/>
      <c r="E5" s="21"/>
      <c r="F5" s="21"/>
      <c r="G5" s="21"/>
      <c r="H5" s="22" t="s">
        <v>70</v>
      </c>
      <c r="I5" s="22">
        <v>92.0</v>
      </c>
      <c r="J5" s="22">
        <v>98.0</v>
      </c>
      <c r="K5" s="22">
        <v>91.0</v>
      </c>
      <c r="L5" s="21" t="b">
        <f t="shared" si="1"/>
        <v>1</v>
      </c>
      <c r="M5" s="21" t="b">
        <f t="shared" si="2"/>
        <v>1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21"/>
      <c r="B6" s="23" t="s">
        <v>71</v>
      </c>
      <c r="C6" s="24"/>
      <c r="D6" s="24"/>
      <c r="E6" s="24"/>
      <c r="F6" s="25"/>
      <c r="G6" s="21"/>
      <c r="H6" s="22" t="s">
        <v>72</v>
      </c>
      <c r="I6" s="22">
        <v>55.0</v>
      </c>
      <c r="J6" s="22">
        <v>57.0</v>
      </c>
      <c r="K6" s="22">
        <v>55.0</v>
      </c>
      <c r="L6" s="21" t="b">
        <f t="shared" si="1"/>
        <v>0</v>
      </c>
      <c r="M6" s="21" t="b">
        <f t="shared" si="2"/>
        <v>0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21"/>
      <c r="B7" s="26" t="b">
        <v>1</v>
      </c>
      <c r="C7" s="27" t="s">
        <v>73</v>
      </c>
      <c r="D7" s="24"/>
      <c r="E7" s="25"/>
      <c r="F7" s="28" t="b">
        <f>OR(2&lt;5,8&gt;8,4/2=2)</f>
        <v>1</v>
      </c>
      <c r="G7" s="21"/>
      <c r="H7" s="22"/>
      <c r="I7" s="22" t="b">
        <f>NOT(I3&gt;90)</f>
        <v>1</v>
      </c>
      <c r="J7" s="22"/>
      <c r="K7" s="22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21"/>
      <c r="B8" s="26" t="b">
        <v>0</v>
      </c>
      <c r="C8" s="27" t="s">
        <v>74</v>
      </c>
      <c r="D8" s="24"/>
      <c r="E8" s="25"/>
      <c r="F8" s="28" t="b">
        <f>OR(2&gt;5,8&gt;8,4/2&lt;2)</f>
        <v>0</v>
      </c>
      <c r="G8" s="21"/>
      <c r="H8" s="22"/>
      <c r="I8" s="22"/>
      <c r="J8" s="22"/>
      <c r="K8" s="22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21"/>
      <c r="B9" s="29"/>
      <c r="C9" s="21"/>
      <c r="D9" s="21"/>
      <c r="E9" s="21"/>
      <c r="F9" s="21"/>
      <c r="G9" s="21"/>
      <c r="H9" s="22"/>
      <c r="I9" s="30"/>
      <c r="J9" s="30" t="b">
        <v>1</v>
      </c>
      <c r="K9" s="30" t="b">
        <v>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21"/>
      <c r="B10" s="23" t="s">
        <v>75</v>
      </c>
      <c r="C10" s="24"/>
      <c r="D10" s="24"/>
      <c r="E10" s="24"/>
      <c r="F10" s="25"/>
      <c r="G10" s="21"/>
      <c r="H10" s="22"/>
      <c r="I10" s="30" t="s">
        <v>61</v>
      </c>
      <c r="J10" s="30" t="s">
        <v>76</v>
      </c>
      <c r="K10" s="30" t="s">
        <v>77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21"/>
      <c r="B11" s="26" t="b">
        <v>1</v>
      </c>
      <c r="C11" s="27" t="s">
        <v>78</v>
      </c>
      <c r="D11" s="24"/>
      <c r="E11" s="25"/>
      <c r="F11" s="28" t="b">
        <f>NOT(5&gt;5)</f>
        <v>1</v>
      </c>
      <c r="G11" s="21"/>
      <c r="H11" s="22"/>
      <c r="I11" s="30" t="s">
        <v>71</v>
      </c>
      <c r="J11" s="30" t="s">
        <v>79</v>
      </c>
      <c r="K11" s="30" t="s">
        <v>80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21"/>
      <c r="B12" s="26" t="b">
        <v>0</v>
      </c>
      <c r="C12" s="27" t="s">
        <v>81</v>
      </c>
      <c r="D12" s="24"/>
      <c r="E12" s="25"/>
      <c r="F12" s="28" t="b">
        <f>NOT(5=5)</f>
        <v>0</v>
      </c>
      <c r="G12" s="21"/>
      <c r="H12" s="22"/>
      <c r="I12" s="22"/>
      <c r="J12" s="22"/>
      <c r="K12" s="22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>
      <c r="A13" s="21"/>
      <c r="B13" s="21"/>
      <c r="C13" s="21"/>
      <c r="D13" s="21"/>
      <c r="E13" s="21"/>
      <c r="F13" s="21"/>
      <c r="G13" s="21"/>
      <c r="H13" s="22"/>
      <c r="I13" s="22"/>
      <c r="J13" s="22"/>
      <c r="K13" s="22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>
      <c r="A14" s="21"/>
      <c r="B14" s="21"/>
      <c r="C14" s="21"/>
      <c r="D14" s="21"/>
      <c r="E14" s="21"/>
      <c r="F14" s="21"/>
      <c r="G14" s="21"/>
      <c r="H14" s="22"/>
      <c r="I14" s="22"/>
      <c r="J14" s="22"/>
      <c r="K14" s="22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>
      <c r="A15" s="21"/>
      <c r="B15" s="21"/>
      <c r="C15" s="21"/>
      <c r="D15" s="21"/>
      <c r="E15" s="21"/>
      <c r="F15" s="21"/>
      <c r="G15" s="21"/>
      <c r="H15" s="22"/>
      <c r="I15" s="22"/>
      <c r="J15" s="22"/>
      <c r="K15" s="22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 s="21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21"/>
      <c r="B17" s="21"/>
      <c r="C17" s="21"/>
      <c r="D17" s="21"/>
      <c r="E17" s="21"/>
      <c r="F17" s="21"/>
      <c r="G17" s="21"/>
      <c r="H17" s="22"/>
      <c r="I17" s="22"/>
      <c r="J17" s="22"/>
      <c r="K17" s="22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21"/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21"/>
      <c r="B19" s="21"/>
      <c r="C19" s="21"/>
      <c r="D19" s="21"/>
      <c r="E19" s="21"/>
      <c r="F19" s="21"/>
      <c r="G19" s="21"/>
      <c r="H19" s="22"/>
      <c r="I19" s="22"/>
      <c r="J19" s="22"/>
      <c r="K19" s="22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21"/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1"/>
      <c r="B21" s="21"/>
      <c r="C21" s="21"/>
      <c r="D21" s="21"/>
      <c r="E21" s="21"/>
      <c r="F21" s="21"/>
      <c r="G21" s="21"/>
      <c r="H21" s="22"/>
      <c r="I21" s="22"/>
      <c r="J21" s="22"/>
      <c r="K21" s="22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1"/>
      <c r="B22" s="21"/>
      <c r="C22" s="21"/>
      <c r="D22" s="21"/>
      <c r="E22" s="21"/>
      <c r="F22" s="21"/>
      <c r="G22" s="21"/>
      <c r="H22" s="22"/>
      <c r="I22" s="22"/>
      <c r="J22" s="22"/>
      <c r="K22" s="22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1"/>
      <c r="B23" s="21"/>
      <c r="C23" s="21"/>
      <c r="D23" s="21"/>
      <c r="E23" s="21"/>
      <c r="F23" s="21"/>
      <c r="G23" s="21"/>
      <c r="H23" s="22"/>
      <c r="I23" s="22"/>
      <c r="J23" s="22"/>
      <c r="K23" s="22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1"/>
      <c r="B24" s="21"/>
      <c r="C24" s="21"/>
      <c r="D24" s="21"/>
      <c r="E24" s="21"/>
      <c r="F24" s="21"/>
      <c r="G24" s="21"/>
      <c r="H24" s="22"/>
      <c r="I24" s="22"/>
      <c r="J24" s="22"/>
      <c r="K24" s="22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1"/>
      <c r="B25" s="21"/>
      <c r="C25" s="21"/>
      <c r="D25" s="21"/>
      <c r="E25" s="21"/>
      <c r="F25" s="21"/>
      <c r="G25" s="21"/>
      <c r="H25" s="22"/>
      <c r="I25" s="22"/>
      <c r="J25" s="22"/>
      <c r="K25" s="22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1"/>
      <c r="B26" s="21"/>
      <c r="C26" s="21"/>
      <c r="D26" s="21"/>
      <c r="E26" s="21"/>
      <c r="F26" s="21"/>
      <c r="G26" s="21"/>
      <c r="H26" s="22"/>
      <c r="I26" s="22"/>
      <c r="J26" s="22"/>
      <c r="K26" s="22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1"/>
      <c r="B27" s="21"/>
      <c r="C27" s="21"/>
      <c r="D27" s="21"/>
      <c r="E27" s="21"/>
      <c r="F27" s="21"/>
      <c r="G27" s="21"/>
      <c r="H27" s="22"/>
      <c r="I27" s="22"/>
      <c r="J27" s="22"/>
      <c r="K27" s="22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1"/>
      <c r="B28" s="21"/>
      <c r="C28" s="21"/>
      <c r="D28" s="21"/>
      <c r="E28" s="21"/>
      <c r="F28" s="21"/>
      <c r="G28" s="21"/>
      <c r="H28" s="22"/>
      <c r="I28" s="22"/>
      <c r="J28" s="22"/>
      <c r="K28" s="22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1"/>
      <c r="B29" s="21"/>
      <c r="C29" s="21"/>
      <c r="D29" s="21"/>
      <c r="E29" s="21"/>
      <c r="F29" s="21"/>
      <c r="G29" s="21"/>
      <c r="H29" s="22"/>
      <c r="I29" s="22"/>
      <c r="J29" s="22"/>
      <c r="K29" s="22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1"/>
      <c r="B30" s="21"/>
      <c r="C30" s="21"/>
      <c r="D30" s="21"/>
      <c r="E30" s="21"/>
      <c r="F30" s="21"/>
      <c r="G30" s="21"/>
      <c r="H30" s="22"/>
      <c r="I30" s="22"/>
      <c r="J30" s="22"/>
      <c r="K30" s="22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1"/>
      <c r="B31" s="21"/>
      <c r="C31" s="21"/>
      <c r="D31" s="21"/>
      <c r="E31" s="21"/>
      <c r="F31" s="21"/>
      <c r="G31" s="21"/>
      <c r="H31" s="22"/>
      <c r="I31" s="22"/>
      <c r="J31" s="22"/>
      <c r="K31" s="22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1"/>
      <c r="B32" s="21"/>
      <c r="C32" s="21"/>
      <c r="D32" s="21"/>
      <c r="E32" s="21"/>
      <c r="F32" s="21"/>
      <c r="G32" s="21"/>
      <c r="H32" s="22"/>
      <c r="I32" s="22"/>
      <c r="J32" s="22"/>
      <c r="K32" s="22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1"/>
      <c r="B33" s="21"/>
      <c r="C33" s="21"/>
      <c r="D33" s="21"/>
      <c r="E33" s="21"/>
      <c r="F33" s="21"/>
      <c r="G33" s="21"/>
      <c r="H33" s="22"/>
      <c r="I33" s="22"/>
      <c r="J33" s="22"/>
      <c r="K33" s="22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1"/>
      <c r="B34" s="21"/>
      <c r="C34" s="21"/>
      <c r="D34" s="21"/>
      <c r="E34" s="21"/>
      <c r="F34" s="21"/>
      <c r="G34" s="21"/>
      <c r="H34" s="22"/>
      <c r="I34" s="22"/>
      <c r="J34" s="22"/>
      <c r="K34" s="22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1"/>
      <c r="B35" s="21"/>
      <c r="C35" s="21"/>
      <c r="D35" s="21"/>
      <c r="E35" s="21"/>
      <c r="F35" s="21"/>
      <c r="G35" s="21"/>
      <c r="H35" s="22"/>
      <c r="I35" s="22"/>
      <c r="J35" s="22"/>
      <c r="K35" s="22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1"/>
      <c r="B36" s="21"/>
      <c r="C36" s="21"/>
      <c r="D36" s="21"/>
      <c r="E36" s="21"/>
      <c r="F36" s="21"/>
      <c r="G36" s="21"/>
      <c r="H36" s="22"/>
      <c r="I36" s="22"/>
      <c r="J36" s="22"/>
      <c r="K36" s="22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1"/>
      <c r="B37" s="21"/>
      <c r="C37" s="21"/>
      <c r="D37" s="21"/>
      <c r="E37" s="21"/>
      <c r="F37" s="21"/>
      <c r="G37" s="21"/>
      <c r="H37" s="22"/>
      <c r="I37" s="22"/>
      <c r="J37" s="22"/>
      <c r="K37" s="22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1"/>
      <c r="B38" s="21"/>
      <c r="C38" s="21"/>
      <c r="D38" s="21"/>
      <c r="E38" s="21"/>
      <c r="F38" s="21"/>
      <c r="G38" s="21"/>
      <c r="H38" s="22"/>
      <c r="I38" s="22"/>
      <c r="J38" s="22"/>
      <c r="K38" s="22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1"/>
      <c r="B39" s="21"/>
      <c r="C39" s="21"/>
      <c r="D39" s="21"/>
      <c r="E39" s="21"/>
      <c r="F39" s="21"/>
      <c r="G39" s="21"/>
      <c r="H39" s="22"/>
      <c r="I39" s="22"/>
      <c r="J39" s="22"/>
      <c r="K39" s="22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1"/>
      <c r="B40" s="21"/>
      <c r="C40" s="21"/>
      <c r="D40" s="21"/>
      <c r="E40" s="21"/>
      <c r="F40" s="21"/>
      <c r="G40" s="21"/>
      <c r="H40" s="22"/>
      <c r="I40" s="22"/>
      <c r="J40" s="22"/>
      <c r="K40" s="22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1"/>
      <c r="B41" s="21"/>
      <c r="C41" s="21"/>
      <c r="D41" s="21"/>
      <c r="E41" s="21"/>
      <c r="F41" s="21"/>
      <c r="G41" s="21"/>
      <c r="H41" s="22"/>
      <c r="I41" s="22"/>
      <c r="J41" s="22"/>
      <c r="K41" s="22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1"/>
      <c r="B42" s="21"/>
      <c r="C42" s="21"/>
      <c r="D42" s="21"/>
      <c r="E42" s="21"/>
      <c r="F42" s="21"/>
      <c r="G42" s="21"/>
      <c r="H42" s="22"/>
      <c r="I42" s="22"/>
      <c r="J42" s="22"/>
      <c r="K42" s="22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1"/>
      <c r="B43" s="21"/>
      <c r="C43" s="21"/>
      <c r="D43" s="21"/>
      <c r="E43" s="21"/>
      <c r="F43" s="21"/>
      <c r="G43" s="21"/>
      <c r="H43" s="22"/>
      <c r="I43" s="22"/>
      <c r="J43" s="22"/>
      <c r="K43" s="22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1"/>
      <c r="B44" s="21"/>
      <c r="C44" s="21"/>
      <c r="D44" s="21"/>
      <c r="E44" s="21"/>
      <c r="F44" s="21"/>
      <c r="G44" s="21"/>
      <c r="H44" s="22"/>
      <c r="I44" s="22"/>
      <c r="J44" s="22"/>
      <c r="K44" s="22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1"/>
      <c r="B45" s="21"/>
      <c r="C45" s="21"/>
      <c r="D45" s="21"/>
      <c r="E45" s="21"/>
      <c r="F45" s="21"/>
      <c r="G45" s="21"/>
      <c r="H45" s="22"/>
      <c r="I45" s="22"/>
      <c r="J45" s="22"/>
      <c r="K45" s="22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1"/>
      <c r="B46" s="21"/>
      <c r="C46" s="21"/>
      <c r="D46" s="21"/>
      <c r="E46" s="21"/>
      <c r="F46" s="21"/>
      <c r="G46" s="21"/>
      <c r="H46" s="22"/>
      <c r="I46" s="22"/>
      <c r="J46" s="22"/>
      <c r="K46" s="22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1"/>
      <c r="B47" s="21"/>
      <c r="C47" s="21"/>
      <c r="D47" s="21"/>
      <c r="E47" s="21"/>
      <c r="F47" s="21"/>
      <c r="G47" s="21"/>
      <c r="H47" s="22"/>
      <c r="I47" s="22"/>
      <c r="J47" s="22"/>
      <c r="K47" s="22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1"/>
      <c r="B48" s="21"/>
      <c r="C48" s="21"/>
      <c r="D48" s="21"/>
      <c r="E48" s="21"/>
      <c r="F48" s="21"/>
      <c r="G48" s="21"/>
      <c r="H48" s="22"/>
      <c r="I48" s="22"/>
      <c r="J48" s="22"/>
      <c r="K48" s="22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1"/>
      <c r="B49" s="21"/>
      <c r="C49" s="21"/>
      <c r="D49" s="21"/>
      <c r="E49" s="21"/>
      <c r="F49" s="21"/>
      <c r="G49" s="21"/>
      <c r="H49" s="22"/>
      <c r="I49" s="22"/>
      <c r="J49" s="22"/>
      <c r="K49" s="22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1"/>
      <c r="B50" s="21"/>
      <c r="C50" s="21"/>
      <c r="D50" s="21"/>
      <c r="E50" s="21"/>
      <c r="F50" s="21"/>
      <c r="G50" s="21"/>
      <c r="H50" s="22"/>
      <c r="I50" s="22"/>
      <c r="J50" s="22"/>
      <c r="K50" s="22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1"/>
      <c r="B51" s="21"/>
      <c r="C51" s="21"/>
      <c r="D51" s="21"/>
      <c r="E51" s="21"/>
      <c r="F51" s="21"/>
      <c r="G51" s="21"/>
      <c r="H51" s="22"/>
      <c r="I51" s="22"/>
      <c r="J51" s="22"/>
      <c r="K51" s="22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1"/>
      <c r="B52" s="21"/>
      <c r="C52" s="21"/>
      <c r="D52" s="21"/>
      <c r="E52" s="21"/>
      <c r="F52" s="21"/>
      <c r="G52" s="21"/>
      <c r="H52" s="22"/>
      <c r="I52" s="22"/>
      <c r="J52" s="22"/>
      <c r="K52" s="22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1"/>
      <c r="B53" s="21"/>
      <c r="C53" s="21"/>
      <c r="D53" s="21"/>
      <c r="E53" s="21"/>
      <c r="F53" s="21"/>
      <c r="G53" s="21"/>
      <c r="H53" s="22"/>
      <c r="I53" s="22"/>
      <c r="J53" s="22"/>
      <c r="K53" s="22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1"/>
      <c r="B54" s="21"/>
      <c r="C54" s="21"/>
      <c r="D54" s="21"/>
      <c r="E54" s="21"/>
      <c r="F54" s="21"/>
      <c r="G54" s="21"/>
      <c r="H54" s="22"/>
      <c r="I54" s="22"/>
      <c r="J54" s="22"/>
      <c r="K54" s="22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1"/>
      <c r="B55" s="21"/>
      <c r="C55" s="21"/>
      <c r="D55" s="21"/>
      <c r="E55" s="21"/>
      <c r="F55" s="21"/>
      <c r="G55" s="21"/>
      <c r="H55" s="22"/>
      <c r="I55" s="22"/>
      <c r="J55" s="22"/>
      <c r="K55" s="22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1"/>
      <c r="B56" s="21"/>
      <c r="C56" s="21"/>
      <c r="D56" s="21"/>
      <c r="E56" s="21"/>
      <c r="F56" s="21"/>
      <c r="G56" s="21"/>
      <c r="H56" s="22"/>
      <c r="I56" s="22"/>
      <c r="J56" s="22"/>
      <c r="K56" s="22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1"/>
      <c r="B57" s="21"/>
      <c r="C57" s="21"/>
      <c r="D57" s="21"/>
      <c r="E57" s="21"/>
      <c r="F57" s="21"/>
      <c r="G57" s="21"/>
      <c r="H57" s="22"/>
      <c r="I57" s="22"/>
      <c r="J57" s="22"/>
      <c r="K57" s="22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1"/>
      <c r="B58" s="21"/>
      <c r="C58" s="21"/>
      <c r="D58" s="21"/>
      <c r="E58" s="21"/>
      <c r="F58" s="21"/>
      <c r="G58" s="21"/>
      <c r="H58" s="22"/>
      <c r="I58" s="22"/>
      <c r="J58" s="22"/>
      <c r="K58" s="22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1"/>
      <c r="B59" s="21"/>
      <c r="C59" s="21"/>
      <c r="D59" s="21"/>
      <c r="E59" s="21"/>
      <c r="F59" s="21"/>
      <c r="G59" s="21"/>
      <c r="H59" s="22"/>
      <c r="I59" s="22"/>
      <c r="J59" s="22"/>
      <c r="K59" s="22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1"/>
      <c r="B60" s="21"/>
      <c r="C60" s="21"/>
      <c r="D60" s="21"/>
      <c r="E60" s="21"/>
      <c r="F60" s="21"/>
      <c r="G60" s="21"/>
      <c r="H60" s="22"/>
      <c r="I60" s="22"/>
      <c r="J60" s="22"/>
      <c r="K60" s="22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1"/>
      <c r="B61" s="21"/>
      <c r="C61" s="21"/>
      <c r="D61" s="21"/>
      <c r="E61" s="21"/>
      <c r="F61" s="21"/>
      <c r="G61" s="21"/>
      <c r="H61" s="22"/>
      <c r="I61" s="22"/>
      <c r="J61" s="22"/>
      <c r="K61" s="22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1"/>
      <c r="B62" s="21"/>
      <c r="C62" s="21"/>
      <c r="D62" s="21"/>
      <c r="E62" s="21"/>
      <c r="F62" s="21"/>
      <c r="G62" s="21"/>
      <c r="H62" s="22"/>
      <c r="I62" s="22"/>
      <c r="J62" s="22"/>
      <c r="K62" s="22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1"/>
      <c r="B63" s="21"/>
      <c r="C63" s="21"/>
      <c r="D63" s="21"/>
      <c r="E63" s="21"/>
      <c r="F63" s="21"/>
      <c r="G63" s="21"/>
      <c r="H63" s="22"/>
      <c r="I63" s="22"/>
      <c r="J63" s="22"/>
      <c r="K63" s="22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1"/>
      <c r="B64" s="21"/>
      <c r="C64" s="21"/>
      <c r="D64" s="21"/>
      <c r="E64" s="21"/>
      <c r="F64" s="21"/>
      <c r="G64" s="21"/>
      <c r="H64" s="22"/>
      <c r="I64" s="22"/>
      <c r="J64" s="22"/>
      <c r="K64" s="22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1"/>
      <c r="B65" s="21"/>
      <c r="C65" s="21"/>
      <c r="D65" s="21"/>
      <c r="E65" s="21"/>
      <c r="F65" s="21"/>
      <c r="G65" s="21"/>
      <c r="H65" s="22"/>
      <c r="I65" s="22"/>
      <c r="J65" s="22"/>
      <c r="K65" s="22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1"/>
      <c r="B66" s="21"/>
      <c r="C66" s="21"/>
      <c r="D66" s="21"/>
      <c r="E66" s="21"/>
      <c r="F66" s="21"/>
      <c r="G66" s="21"/>
      <c r="H66" s="22"/>
      <c r="I66" s="22"/>
      <c r="J66" s="22"/>
      <c r="K66" s="22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1"/>
      <c r="B67" s="21"/>
      <c r="C67" s="21"/>
      <c r="D67" s="21"/>
      <c r="E67" s="21"/>
      <c r="F67" s="21"/>
      <c r="G67" s="21"/>
      <c r="H67" s="22"/>
      <c r="I67" s="22"/>
      <c r="J67" s="22"/>
      <c r="K67" s="22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1"/>
      <c r="B68" s="21"/>
      <c r="C68" s="21"/>
      <c r="D68" s="21"/>
      <c r="E68" s="21"/>
      <c r="F68" s="21"/>
      <c r="G68" s="21"/>
      <c r="H68" s="22"/>
      <c r="I68" s="22"/>
      <c r="J68" s="22"/>
      <c r="K68" s="22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1"/>
      <c r="B69" s="21"/>
      <c r="C69" s="21"/>
      <c r="D69" s="21"/>
      <c r="E69" s="21"/>
      <c r="F69" s="21"/>
      <c r="G69" s="21"/>
      <c r="H69" s="22"/>
      <c r="I69" s="22"/>
      <c r="J69" s="22"/>
      <c r="K69" s="22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1"/>
      <c r="B70" s="21"/>
      <c r="C70" s="21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1"/>
      <c r="B71" s="21"/>
      <c r="C71" s="21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1"/>
      <c r="B72" s="21"/>
      <c r="C72" s="21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1"/>
      <c r="B73" s="21"/>
      <c r="C73" s="21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1"/>
      <c r="B74" s="21"/>
      <c r="C74" s="21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1"/>
      <c r="B75" s="21"/>
      <c r="C75" s="21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1"/>
      <c r="B76" s="21"/>
      <c r="C76" s="21"/>
      <c r="D76" s="21"/>
      <c r="E76" s="21"/>
      <c r="F76" s="21"/>
      <c r="G76" s="21"/>
      <c r="H76" s="22"/>
      <c r="I76" s="22"/>
      <c r="J76" s="22"/>
      <c r="K76" s="22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1"/>
      <c r="B77" s="21"/>
      <c r="C77" s="21"/>
      <c r="D77" s="21"/>
      <c r="E77" s="21"/>
      <c r="F77" s="21"/>
      <c r="G77" s="21"/>
      <c r="H77" s="22"/>
      <c r="I77" s="22"/>
      <c r="J77" s="22"/>
      <c r="K77" s="22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1"/>
      <c r="B78" s="21"/>
      <c r="C78" s="21"/>
      <c r="D78" s="21"/>
      <c r="E78" s="21"/>
      <c r="F78" s="21"/>
      <c r="G78" s="21"/>
      <c r="H78" s="22"/>
      <c r="I78" s="22"/>
      <c r="J78" s="22"/>
      <c r="K78" s="22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1"/>
      <c r="B79" s="21"/>
      <c r="C79" s="21"/>
      <c r="D79" s="21"/>
      <c r="E79" s="21"/>
      <c r="F79" s="21"/>
      <c r="G79" s="21"/>
      <c r="H79" s="22"/>
      <c r="I79" s="22"/>
      <c r="J79" s="22"/>
      <c r="K79" s="22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1"/>
      <c r="B80" s="21"/>
      <c r="C80" s="21"/>
      <c r="D80" s="21"/>
      <c r="E80" s="21"/>
      <c r="F80" s="21"/>
      <c r="G80" s="21"/>
      <c r="H80" s="22"/>
      <c r="I80" s="22"/>
      <c r="J80" s="22"/>
      <c r="K80" s="22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1"/>
      <c r="B81" s="21"/>
      <c r="C81" s="21"/>
      <c r="D81" s="21"/>
      <c r="E81" s="21"/>
      <c r="F81" s="21"/>
      <c r="G81" s="21"/>
      <c r="H81" s="22"/>
      <c r="I81" s="22"/>
      <c r="J81" s="22"/>
      <c r="K81" s="22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1"/>
      <c r="B82" s="21"/>
      <c r="C82" s="21"/>
      <c r="D82" s="21"/>
      <c r="E82" s="21"/>
      <c r="F82" s="21"/>
      <c r="G82" s="21"/>
      <c r="H82" s="22"/>
      <c r="I82" s="22"/>
      <c r="J82" s="22"/>
      <c r="K82" s="22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1"/>
      <c r="B83" s="21"/>
      <c r="C83" s="21"/>
      <c r="D83" s="21"/>
      <c r="E83" s="21"/>
      <c r="F83" s="21"/>
      <c r="G83" s="21"/>
      <c r="H83" s="22"/>
      <c r="I83" s="22"/>
      <c r="J83" s="22"/>
      <c r="K83" s="22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1"/>
      <c r="B84" s="21"/>
      <c r="C84" s="21"/>
      <c r="D84" s="21"/>
      <c r="E84" s="21"/>
      <c r="F84" s="21"/>
      <c r="G84" s="21"/>
      <c r="H84" s="22"/>
      <c r="I84" s="22"/>
      <c r="J84" s="22"/>
      <c r="K84" s="22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1"/>
      <c r="B85" s="21"/>
      <c r="C85" s="21"/>
      <c r="D85" s="21"/>
      <c r="E85" s="21"/>
      <c r="F85" s="21"/>
      <c r="G85" s="21"/>
      <c r="H85" s="22"/>
      <c r="I85" s="22"/>
      <c r="J85" s="22"/>
      <c r="K85" s="22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1"/>
      <c r="B86" s="21"/>
      <c r="C86" s="21"/>
      <c r="D86" s="21"/>
      <c r="E86" s="21"/>
      <c r="F86" s="21"/>
      <c r="G86" s="21"/>
      <c r="H86" s="22"/>
      <c r="I86" s="22"/>
      <c r="J86" s="22"/>
      <c r="K86" s="22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1"/>
      <c r="B87" s="21"/>
      <c r="C87" s="21"/>
      <c r="D87" s="21"/>
      <c r="E87" s="21"/>
      <c r="F87" s="21"/>
      <c r="G87" s="21"/>
      <c r="H87" s="22"/>
      <c r="I87" s="22"/>
      <c r="J87" s="22"/>
      <c r="K87" s="22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1"/>
      <c r="B88" s="21"/>
      <c r="C88" s="21"/>
      <c r="D88" s="21"/>
      <c r="E88" s="21"/>
      <c r="F88" s="21"/>
      <c r="G88" s="21"/>
      <c r="H88" s="22"/>
      <c r="I88" s="22"/>
      <c r="J88" s="22"/>
      <c r="K88" s="22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1"/>
      <c r="B89" s="21"/>
      <c r="C89" s="21"/>
      <c r="D89" s="21"/>
      <c r="E89" s="21"/>
      <c r="F89" s="21"/>
      <c r="G89" s="21"/>
      <c r="H89" s="22"/>
      <c r="I89" s="22"/>
      <c r="J89" s="22"/>
      <c r="K89" s="22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1"/>
      <c r="B90" s="21"/>
      <c r="C90" s="21"/>
      <c r="D90" s="21"/>
      <c r="E90" s="21"/>
      <c r="F90" s="21"/>
      <c r="G90" s="21"/>
      <c r="H90" s="22"/>
      <c r="I90" s="22"/>
      <c r="J90" s="22"/>
      <c r="K90" s="22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1"/>
      <c r="B91" s="21"/>
      <c r="C91" s="21"/>
      <c r="D91" s="21"/>
      <c r="E91" s="21"/>
      <c r="F91" s="21"/>
      <c r="G91" s="21"/>
      <c r="H91" s="22"/>
      <c r="I91" s="22"/>
      <c r="J91" s="22"/>
      <c r="K91" s="22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1"/>
      <c r="B92" s="21"/>
      <c r="C92" s="21"/>
      <c r="D92" s="21"/>
      <c r="E92" s="21"/>
      <c r="F92" s="21"/>
      <c r="G92" s="21"/>
      <c r="H92" s="22"/>
      <c r="I92" s="22"/>
      <c r="J92" s="22"/>
      <c r="K92" s="22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1"/>
      <c r="B93" s="21"/>
      <c r="C93" s="21"/>
      <c r="D93" s="21"/>
      <c r="E93" s="21"/>
      <c r="F93" s="21"/>
      <c r="G93" s="21"/>
      <c r="H93" s="22"/>
      <c r="I93" s="22"/>
      <c r="J93" s="22"/>
      <c r="K93" s="22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1"/>
      <c r="B94" s="21"/>
      <c r="C94" s="21"/>
      <c r="D94" s="21"/>
      <c r="E94" s="21"/>
      <c r="F94" s="21"/>
      <c r="G94" s="21"/>
      <c r="H94" s="22"/>
      <c r="I94" s="22"/>
      <c r="J94" s="22"/>
      <c r="K94" s="22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1"/>
      <c r="B95" s="21"/>
      <c r="C95" s="21"/>
      <c r="D95" s="21"/>
      <c r="E95" s="21"/>
      <c r="F95" s="21"/>
      <c r="G95" s="21"/>
      <c r="H95" s="22"/>
      <c r="I95" s="22"/>
      <c r="J95" s="22"/>
      <c r="K95" s="22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1"/>
      <c r="B96" s="21"/>
      <c r="C96" s="21"/>
      <c r="D96" s="21"/>
      <c r="E96" s="21"/>
      <c r="F96" s="21"/>
      <c r="G96" s="21"/>
      <c r="H96" s="22"/>
      <c r="I96" s="22"/>
      <c r="J96" s="22"/>
      <c r="K96" s="22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1"/>
      <c r="B97" s="21"/>
      <c r="C97" s="21"/>
      <c r="D97" s="21"/>
      <c r="E97" s="21"/>
      <c r="F97" s="21"/>
      <c r="G97" s="21"/>
      <c r="H97" s="22"/>
      <c r="I97" s="22"/>
      <c r="J97" s="22"/>
      <c r="K97" s="22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1"/>
      <c r="B98" s="21"/>
      <c r="C98" s="21"/>
      <c r="D98" s="21"/>
      <c r="E98" s="21"/>
      <c r="F98" s="21"/>
      <c r="G98" s="21"/>
      <c r="H98" s="22"/>
      <c r="I98" s="22"/>
      <c r="J98" s="22"/>
      <c r="K98" s="22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1"/>
      <c r="B99" s="21"/>
      <c r="C99" s="21"/>
      <c r="D99" s="21"/>
      <c r="E99" s="21"/>
      <c r="F99" s="21"/>
      <c r="G99" s="21"/>
      <c r="H99" s="22"/>
      <c r="I99" s="22"/>
      <c r="J99" s="22"/>
      <c r="K99" s="22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2"/>
      <c r="I100" s="22"/>
      <c r="J100" s="22"/>
      <c r="K100" s="22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2"/>
      <c r="I101" s="22"/>
      <c r="J101" s="22"/>
      <c r="K101" s="22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2"/>
      <c r="I102" s="22"/>
      <c r="J102" s="22"/>
      <c r="K102" s="22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2"/>
      <c r="I103" s="22"/>
      <c r="J103" s="22"/>
      <c r="K103" s="22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2"/>
      <c r="I104" s="22"/>
      <c r="J104" s="22"/>
      <c r="K104" s="22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2"/>
      <c r="I105" s="22"/>
      <c r="J105" s="22"/>
      <c r="K105" s="22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2"/>
      <c r="I106" s="22"/>
      <c r="J106" s="22"/>
      <c r="K106" s="22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2"/>
      <c r="I107" s="22"/>
      <c r="J107" s="22"/>
      <c r="K107" s="22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2"/>
      <c r="I108" s="22"/>
      <c r="J108" s="22"/>
      <c r="K108" s="22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2"/>
      <c r="I109" s="22"/>
      <c r="J109" s="22"/>
      <c r="K109" s="22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2"/>
      <c r="I110" s="22"/>
      <c r="J110" s="22"/>
      <c r="K110" s="22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2"/>
      <c r="I111" s="22"/>
      <c r="J111" s="22"/>
      <c r="K111" s="22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2"/>
      <c r="I112" s="22"/>
      <c r="J112" s="22"/>
      <c r="K112" s="22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2"/>
      <c r="I113" s="22"/>
      <c r="J113" s="22"/>
      <c r="K113" s="22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2"/>
      <c r="I114" s="22"/>
      <c r="J114" s="22"/>
      <c r="K114" s="22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2"/>
      <c r="I115" s="22"/>
      <c r="J115" s="22"/>
      <c r="K115" s="22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2"/>
      <c r="I116" s="22"/>
      <c r="J116" s="22"/>
      <c r="K116" s="22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2"/>
      <c r="I117" s="22"/>
      <c r="J117" s="22"/>
      <c r="K117" s="22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2"/>
      <c r="I118" s="22"/>
      <c r="J118" s="22"/>
      <c r="K118" s="22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2"/>
      <c r="I119" s="22"/>
      <c r="J119" s="22"/>
      <c r="K119" s="22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2"/>
      <c r="I120" s="22"/>
      <c r="J120" s="22"/>
      <c r="K120" s="22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2"/>
      <c r="I121" s="22"/>
      <c r="J121" s="22"/>
      <c r="K121" s="22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2"/>
      <c r="I122" s="22"/>
      <c r="J122" s="22"/>
      <c r="K122" s="22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2"/>
      <c r="I123" s="22"/>
      <c r="J123" s="22"/>
      <c r="K123" s="22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2"/>
      <c r="I124" s="22"/>
      <c r="J124" s="22"/>
      <c r="K124" s="22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2"/>
      <c r="I125" s="22"/>
      <c r="J125" s="22"/>
      <c r="K125" s="22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2"/>
      <c r="I126" s="22"/>
      <c r="J126" s="22"/>
      <c r="K126" s="22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2"/>
      <c r="I127" s="22"/>
      <c r="J127" s="22"/>
      <c r="K127" s="22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2"/>
      <c r="I128" s="22"/>
      <c r="J128" s="22"/>
      <c r="K128" s="22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2"/>
      <c r="I129" s="22"/>
      <c r="J129" s="22"/>
      <c r="K129" s="22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2"/>
      <c r="I130" s="22"/>
      <c r="J130" s="22"/>
      <c r="K130" s="22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2"/>
      <c r="I131" s="22"/>
      <c r="J131" s="22"/>
      <c r="K131" s="22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2"/>
      <c r="I132" s="22"/>
      <c r="J132" s="22"/>
      <c r="K132" s="22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2"/>
      <c r="I133" s="22"/>
      <c r="J133" s="22"/>
      <c r="K133" s="22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2"/>
      <c r="I134" s="22"/>
      <c r="J134" s="22"/>
      <c r="K134" s="22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2"/>
      <c r="I135" s="22"/>
      <c r="J135" s="22"/>
      <c r="K135" s="22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2"/>
      <c r="I136" s="22"/>
      <c r="J136" s="22"/>
      <c r="K136" s="22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2"/>
      <c r="I137" s="22"/>
      <c r="J137" s="22"/>
      <c r="K137" s="22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2"/>
      <c r="I138" s="22"/>
      <c r="J138" s="22"/>
      <c r="K138" s="22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2"/>
      <c r="I139" s="22"/>
      <c r="J139" s="22"/>
      <c r="K139" s="22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2"/>
      <c r="I140" s="22"/>
      <c r="J140" s="22"/>
      <c r="K140" s="22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2"/>
      <c r="I141" s="22"/>
      <c r="J141" s="22"/>
      <c r="K141" s="22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2"/>
      <c r="I142" s="22"/>
      <c r="J142" s="22"/>
      <c r="K142" s="22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2"/>
      <c r="I143" s="22"/>
      <c r="J143" s="22"/>
      <c r="K143" s="22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2"/>
      <c r="I144" s="22"/>
      <c r="J144" s="22"/>
      <c r="K144" s="22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2"/>
      <c r="I145" s="22"/>
      <c r="J145" s="22"/>
      <c r="K145" s="22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2"/>
      <c r="I146" s="22"/>
      <c r="J146" s="22"/>
      <c r="K146" s="22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2"/>
      <c r="I147" s="22"/>
      <c r="J147" s="22"/>
      <c r="K147" s="22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2"/>
      <c r="I148" s="22"/>
      <c r="J148" s="22"/>
      <c r="K148" s="22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2"/>
      <c r="I149" s="22"/>
      <c r="J149" s="22"/>
      <c r="K149" s="22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2"/>
      <c r="I150" s="22"/>
      <c r="J150" s="22"/>
      <c r="K150" s="22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2"/>
      <c r="I151" s="22"/>
      <c r="J151" s="22"/>
      <c r="K151" s="22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2"/>
      <c r="I152" s="22"/>
      <c r="J152" s="22"/>
      <c r="K152" s="22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2"/>
      <c r="I153" s="22"/>
      <c r="J153" s="22"/>
      <c r="K153" s="22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2"/>
      <c r="I154" s="22"/>
      <c r="J154" s="22"/>
      <c r="K154" s="22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2"/>
      <c r="I155" s="22"/>
      <c r="J155" s="22"/>
      <c r="K155" s="22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2"/>
      <c r="I156" s="22"/>
      <c r="J156" s="22"/>
      <c r="K156" s="22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2"/>
      <c r="I157" s="22"/>
      <c r="J157" s="22"/>
      <c r="K157" s="22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2"/>
      <c r="I158" s="22"/>
      <c r="J158" s="22"/>
      <c r="K158" s="22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2"/>
      <c r="I159" s="22"/>
      <c r="J159" s="22"/>
      <c r="K159" s="22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2"/>
      <c r="I160" s="22"/>
      <c r="J160" s="22"/>
      <c r="K160" s="22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2"/>
      <c r="I161" s="22"/>
      <c r="J161" s="22"/>
      <c r="K161" s="22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2"/>
      <c r="I162" s="22"/>
      <c r="J162" s="22"/>
      <c r="K162" s="22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2"/>
      <c r="I163" s="22"/>
      <c r="J163" s="22"/>
      <c r="K163" s="22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2"/>
      <c r="I164" s="22"/>
      <c r="J164" s="22"/>
      <c r="K164" s="22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2"/>
      <c r="I165" s="22"/>
      <c r="J165" s="22"/>
      <c r="K165" s="22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2"/>
      <c r="I166" s="22"/>
      <c r="J166" s="22"/>
      <c r="K166" s="22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2"/>
      <c r="I167" s="22"/>
      <c r="J167" s="22"/>
      <c r="K167" s="22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2"/>
      <c r="I168" s="22"/>
      <c r="J168" s="22"/>
      <c r="K168" s="22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2"/>
      <c r="I169" s="22"/>
      <c r="J169" s="22"/>
      <c r="K169" s="22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2"/>
      <c r="I170" s="22"/>
      <c r="J170" s="22"/>
      <c r="K170" s="22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2"/>
      <c r="I171" s="22"/>
      <c r="J171" s="22"/>
      <c r="K171" s="22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2"/>
      <c r="I172" s="22"/>
      <c r="J172" s="22"/>
      <c r="K172" s="22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2"/>
      <c r="I173" s="22"/>
      <c r="J173" s="22"/>
      <c r="K173" s="22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2"/>
      <c r="I174" s="22"/>
      <c r="J174" s="22"/>
      <c r="K174" s="22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2"/>
      <c r="I175" s="22"/>
      <c r="J175" s="22"/>
      <c r="K175" s="22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2"/>
      <c r="I176" s="22"/>
      <c r="J176" s="22"/>
      <c r="K176" s="22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2"/>
      <c r="I177" s="22"/>
      <c r="J177" s="22"/>
      <c r="K177" s="22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2"/>
      <c r="I178" s="22"/>
      <c r="J178" s="22"/>
      <c r="K178" s="22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2"/>
      <c r="I179" s="22"/>
      <c r="J179" s="22"/>
      <c r="K179" s="22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2"/>
      <c r="I180" s="22"/>
      <c r="J180" s="22"/>
      <c r="K180" s="22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2"/>
      <c r="I181" s="22"/>
      <c r="J181" s="22"/>
      <c r="K181" s="22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2"/>
      <c r="I182" s="22"/>
      <c r="J182" s="22"/>
      <c r="K182" s="22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2"/>
      <c r="I183" s="22"/>
      <c r="J183" s="22"/>
      <c r="K183" s="22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2"/>
      <c r="I184" s="22"/>
      <c r="J184" s="22"/>
      <c r="K184" s="22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2"/>
      <c r="I185" s="22"/>
      <c r="J185" s="22"/>
      <c r="K185" s="22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2"/>
      <c r="I186" s="22"/>
      <c r="J186" s="22"/>
      <c r="K186" s="22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2"/>
      <c r="I187" s="22"/>
      <c r="J187" s="22"/>
      <c r="K187" s="22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2"/>
      <c r="I188" s="22"/>
      <c r="J188" s="22"/>
      <c r="K188" s="22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2"/>
      <c r="I189" s="22"/>
      <c r="J189" s="22"/>
      <c r="K189" s="22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2"/>
      <c r="I190" s="22"/>
      <c r="J190" s="22"/>
      <c r="K190" s="22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2"/>
      <c r="I191" s="22"/>
      <c r="J191" s="22"/>
      <c r="K191" s="22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2"/>
      <c r="I192" s="22"/>
      <c r="J192" s="22"/>
      <c r="K192" s="22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2"/>
      <c r="I193" s="22"/>
      <c r="J193" s="22"/>
      <c r="K193" s="22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2"/>
      <c r="I194" s="22"/>
      <c r="J194" s="22"/>
      <c r="K194" s="22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2"/>
      <c r="I195" s="22"/>
      <c r="J195" s="22"/>
      <c r="K195" s="22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2"/>
      <c r="I196" s="22"/>
      <c r="J196" s="22"/>
      <c r="K196" s="22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2"/>
      <c r="I197" s="22"/>
      <c r="J197" s="22"/>
      <c r="K197" s="22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2"/>
      <c r="I198" s="22"/>
      <c r="J198" s="22"/>
      <c r="K198" s="22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2"/>
      <c r="I199" s="22"/>
      <c r="J199" s="22"/>
      <c r="K199" s="22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2"/>
      <c r="I200" s="22"/>
      <c r="J200" s="22"/>
      <c r="K200" s="22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2"/>
      <c r="I201" s="22"/>
      <c r="J201" s="22"/>
      <c r="K201" s="22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2"/>
      <c r="I202" s="22"/>
      <c r="J202" s="22"/>
      <c r="K202" s="22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2"/>
      <c r="I203" s="22"/>
      <c r="J203" s="22"/>
      <c r="K203" s="22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2"/>
      <c r="I204" s="22"/>
      <c r="J204" s="22"/>
      <c r="K204" s="22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2"/>
      <c r="I205" s="22"/>
      <c r="J205" s="22"/>
      <c r="K205" s="22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2"/>
      <c r="I206" s="22"/>
      <c r="J206" s="22"/>
      <c r="K206" s="22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2"/>
      <c r="I207" s="22"/>
      <c r="J207" s="22"/>
      <c r="K207" s="22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2"/>
      <c r="I208" s="22"/>
      <c r="J208" s="22"/>
      <c r="K208" s="22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2"/>
      <c r="I209" s="22"/>
      <c r="J209" s="22"/>
      <c r="K209" s="22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2"/>
      <c r="I210" s="22"/>
      <c r="J210" s="22"/>
      <c r="K210" s="22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2"/>
      <c r="I211" s="22"/>
      <c r="J211" s="22"/>
      <c r="K211" s="22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2"/>
      <c r="I212" s="22"/>
      <c r="J212" s="22"/>
      <c r="K212" s="22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2"/>
      <c r="I213" s="22"/>
      <c r="J213" s="22"/>
      <c r="K213" s="22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2"/>
      <c r="I214" s="22"/>
      <c r="J214" s="22"/>
      <c r="K214" s="22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2"/>
      <c r="I215" s="22"/>
      <c r="J215" s="22"/>
      <c r="K215" s="22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2"/>
      <c r="I216" s="22"/>
      <c r="J216" s="22"/>
      <c r="K216" s="22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2"/>
      <c r="I217" s="22"/>
      <c r="J217" s="22"/>
      <c r="K217" s="22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2"/>
      <c r="I218" s="22"/>
      <c r="J218" s="22"/>
      <c r="K218" s="22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2"/>
      <c r="I219" s="22"/>
      <c r="J219" s="22"/>
      <c r="K219" s="22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2"/>
      <c r="I220" s="22"/>
      <c r="J220" s="22"/>
      <c r="K220" s="22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>
      <c r="A221" s="21"/>
      <c r="B221" s="21"/>
      <c r="C221" s="21"/>
      <c r="D221" s="21"/>
      <c r="E221" s="21"/>
      <c r="F221" s="21"/>
      <c r="G221" s="21"/>
      <c r="H221" s="22"/>
      <c r="I221" s="22"/>
      <c r="J221" s="22"/>
      <c r="K221" s="22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customHeight="1">
      <c r="A222" s="21"/>
      <c r="B222" s="21"/>
      <c r="C222" s="21"/>
      <c r="D222" s="21"/>
      <c r="E222" s="21"/>
      <c r="F222" s="21"/>
      <c r="G222" s="21"/>
      <c r="H222" s="22"/>
      <c r="I222" s="22"/>
      <c r="J222" s="22"/>
      <c r="K222" s="22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5.75" customHeight="1">
      <c r="A223" s="21"/>
      <c r="B223" s="21"/>
      <c r="C223" s="21"/>
      <c r="D223" s="21"/>
      <c r="E223" s="21"/>
      <c r="F223" s="21"/>
      <c r="G223" s="21"/>
      <c r="H223" s="22"/>
      <c r="I223" s="22"/>
      <c r="J223" s="22"/>
      <c r="K223" s="22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5.75" customHeight="1">
      <c r="A224" s="21"/>
      <c r="B224" s="21"/>
      <c r="C224" s="21"/>
      <c r="D224" s="21"/>
      <c r="E224" s="21"/>
      <c r="F224" s="21"/>
      <c r="G224" s="21"/>
      <c r="H224" s="22"/>
      <c r="I224" s="22"/>
      <c r="J224" s="22"/>
      <c r="K224" s="22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5.75" customHeight="1">
      <c r="A225" s="21"/>
      <c r="B225" s="21"/>
      <c r="C225" s="21"/>
      <c r="D225" s="21"/>
      <c r="E225" s="21"/>
      <c r="F225" s="21"/>
      <c r="G225" s="21"/>
      <c r="H225" s="22"/>
      <c r="I225" s="22"/>
      <c r="J225" s="22"/>
      <c r="K225" s="22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5.75" customHeight="1">
      <c r="A226" s="21"/>
      <c r="B226" s="21"/>
      <c r="C226" s="21"/>
      <c r="D226" s="21"/>
      <c r="E226" s="21"/>
      <c r="F226" s="21"/>
      <c r="G226" s="21"/>
      <c r="H226" s="22"/>
      <c r="I226" s="22"/>
      <c r="J226" s="22"/>
      <c r="K226" s="22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5.75" customHeight="1">
      <c r="A227" s="21"/>
      <c r="B227" s="21"/>
      <c r="C227" s="21"/>
      <c r="D227" s="21"/>
      <c r="E227" s="21"/>
      <c r="F227" s="21"/>
      <c r="G227" s="21"/>
      <c r="H227" s="22"/>
      <c r="I227" s="22"/>
      <c r="J227" s="22"/>
      <c r="K227" s="22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5.75" customHeight="1">
      <c r="A228" s="21"/>
      <c r="B228" s="21"/>
      <c r="C228" s="21"/>
      <c r="D228" s="21"/>
      <c r="E228" s="21"/>
      <c r="F228" s="21"/>
      <c r="G228" s="21"/>
      <c r="H228" s="22"/>
      <c r="I228" s="22"/>
      <c r="J228" s="22"/>
      <c r="K228" s="22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5.75" customHeight="1">
      <c r="A229" s="21"/>
      <c r="B229" s="21"/>
      <c r="C229" s="21"/>
      <c r="D229" s="21"/>
      <c r="E229" s="21"/>
      <c r="F229" s="21"/>
      <c r="G229" s="21"/>
      <c r="H229" s="22"/>
      <c r="I229" s="22"/>
      <c r="J229" s="22"/>
      <c r="K229" s="22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5.75" customHeight="1">
      <c r="A230" s="21"/>
      <c r="B230" s="21"/>
      <c r="C230" s="21"/>
      <c r="D230" s="21"/>
      <c r="E230" s="21"/>
      <c r="F230" s="21"/>
      <c r="G230" s="21"/>
      <c r="H230" s="22"/>
      <c r="I230" s="22"/>
      <c r="J230" s="22"/>
      <c r="K230" s="22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5.75" customHeight="1">
      <c r="A231" s="21"/>
      <c r="B231" s="21"/>
      <c r="C231" s="21"/>
      <c r="D231" s="21"/>
      <c r="E231" s="21"/>
      <c r="F231" s="21"/>
      <c r="G231" s="21"/>
      <c r="H231" s="22"/>
      <c r="I231" s="22"/>
      <c r="J231" s="22"/>
      <c r="K231" s="22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5.75" customHeight="1">
      <c r="A232" s="21"/>
      <c r="B232" s="21"/>
      <c r="C232" s="21"/>
      <c r="D232" s="21"/>
      <c r="E232" s="21"/>
      <c r="F232" s="21"/>
      <c r="G232" s="21"/>
      <c r="H232" s="22"/>
      <c r="I232" s="22"/>
      <c r="J232" s="22"/>
      <c r="K232" s="22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5.75" customHeight="1">
      <c r="A233" s="21"/>
      <c r="B233" s="21"/>
      <c r="C233" s="21"/>
      <c r="D233" s="21"/>
      <c r="E233" s="21"/>
      <c r="F233" s="21"/>
      <c r="G233" s="21"/>
      <c r="H233" s="22"/>
      <c r="I233" s="22"/>
      <c r="J233" s="22"/>
      <c r="K233" s="22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5.75" customHeight="1">
      <c r="A234" s="21"/>
      <c r="B234" s="21"/>
      <c r="C234" s="21"/>
      <c r="D234" s="21"/>
      <c r="E234" s="21"/>
      <c r="F234" s="21"/>
      <c r="G234" s="21"/>
      <c r="H234" s="22"/>
      <c r="I234" s="22"/>
      <c r="J234" s="22"/>
      <c r="K234" s="22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5.75" customHeight="1">
      <c r="A235" s="21"/>
      <c r="B235" s="21"/>
      <c r="C235" s="21"/>
      <c r="D235" s="21"/>
      <c r="E235" s="21"/>
      <c r="F235" s="21"/>
      <c r="G235" s="21"/>
      <c r="H235" s="22"/>
      <c r="I235" s="22"/>
      <c r="J235" s="22"/>
      <c r="K235" s="22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5.75" customHeight="1">
      <c r="A236" s="21"/>
      <c r="B236" s="21"/>
      <c r="C236" s="21"/>
      <c r="D236" s="21"/>
      <c r="E236" s="21"/>
      <c r="F236" s="21"/>
      <c r="G236" s="21"/>
      <c r="H236" s="22"/>
      <c r="I236" s="22"/>
      <c r="J236" s="22"/>
      <c r="K236" s="22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5.75" customHeight="1">
      <c r="A237" s="21"/>
      <c r="B237" s="21"/>
      <c r="C237" s="21"/>
      <c r="D237" s="21"/>
      <c r="E237" s="21"/>
      <c r="F237" s="21"/>
      <c r="G237" s="21"/>
      <c r="H237" s="22"/>
      <c r="I237" s="22"/>
      <c r="J237" s="22"/>
      <c r="K237" s="22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5.75" customHeight="1">
      <c r="A238" s="21"/>
      <c r="B238" s="21"/>
      <c r="C238" s="21"/>
      <c r="D238" s="21"/>
      <c r="E238" s="21"/>
      <c r="F238" s="21"/>
      <c r="G238" s="21"/>
      <c r="H238" s="22"/>
      <c r="I238" s="22"/>
      <c r="J238" s="22"/>
      <c r="K238" s="22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5.75" customHeight="1">
      <c r="A239" s="21"/>
      <c r="B239" s="21"/>
      <c r="C239" s="21"/>
      <c r="D239" s="21"/>
      <c r="E239" s="21"/>
      <c r="F239" s="21"/>
      <c r="G239" s="21"/>
      <c r="H239" s="22"/>
      <c r="I239" s="22"/>
      <c r="J239" s="22"/>
      <c r="K239" s="22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5.75" customHeight="1">
      <c r="A240" s="21"/>
      <c r="B240" s="21"/>
      <c r="C240" s="21"/>
      <c r="D240" s="21"/>
      <c r="E240" s="21"/>
      <c r="F240" s="21"/>
      <c r="G240" s="21"/>
      <c r="H240" s="22"/>
      <c r="I240" s="22"/>
      <c r="J240" s="22"/>
      <c r="K240" s="22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5.75" customHeight="1">
      <c r="A241" s="21"/>
      <c r="B241" s="21"/>
      <c r="C241" s="21"/>
      <c r="D241" s="21"/>
      <c r="E241" s="21"/>
      <c r="F241" s="21"/>
      <c r="G241" s="21"/>
      <c r="H241" s="22"/>
      <c r="I241" s="22"/>
      <c r="J241" s="22"/>
      <c r="K241" s="22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5.75" customHeight="1">
      <c r="A242" s="21"/>
      <c r="B242" s="21"/>
      <c r="C242" s="21"/>
      <c r="D242" s="21"/>
      <c r="E242" s="21"/>
      <c r="F242" s="21"/>
      <c r="G242" s="21"/>
      <c r="H242" s="22"/>
      <c r="I242" s="22"/>
      <c r="J242" s="22"/>
      <c r="K242" s="22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5.75" customHeight="1">
      <c r="A243" s="21"/>
      <c r="B243" s="21"/>
      <c r="C243" s="21"/>
      <c r="D243" s="21"/>
      <c r="E243" s="21"/>
      <c r="F243" s="21"/>
      <c r="G243" s="21"/>
      <c r="H243" s="22"/>
      <c r="I243" s="22"/>
      <c r="J243" s="22"/>
      <c r="K243" s="22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5.75" customHeight="1">
      <c r="A244" s="21"/>
      <c r="B244" s="21"/>
      <c r="C244" s="21"/>
      <c r="D244" s="21"/>
      <c r="E244" s="21"/>
      <c r="F244" s="21"/>
      <c r="G244" s="21"/>
      <c r="H244" s="22"/>
      <c r="I244" s="22"/>
      <c r="J244" s="22"/>
      <c r="K244" s="22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5.75" customHeight="1">
      <c r="A245" s="21"/>
      <c r="B245" s="21"/>
      <c r="C245" s="21"/>
      <c r="D245" s="21"/>
      <c r="E245" s="21"/>
      <c r="F245" s="21"/>
      <c r="G245" s="21"/>
      <c r="H245" s="22"/>
      <c r="I245" s="22"/>
      <c r="J245" s="22"/>
      <c r="K245" s="22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5.75" customHeight="1">
      <c r="A246" s="21"/>
      <c r="B246" s="21"/>
      <c r="C246" s="21"/>
      <c r="D246" s="21"/>
      <c r="E246" s="21"/>
      <c r="F246" s="21"/>
      <c r="G246" s="21"/>
      <c r="H246" s="22"/>
      <c r="I246" s="22"/>
      <c r="J246" s="22"/>
      <c r="K246" s="22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5.75" customHeight="1">
      <c r="A247" s="21"/>
      <c r="B247" s="21"/>
      <c r="C247" s="21"/>
      <c r="D247" s="21"/>
      <c r="E247" s="21"/>
      <c r="F247" s="21"/>
      <c r="G247" s="21"/>
      <c r="H247" s="22"/>
      <c r="I247" s="22"/>
      <c r="J247" s="22"/>
      <c r="K247" s="22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5.75" customHeight="1">
      <c r="A248" s="21"/>
      <c r="B248" s="21"/>
      <c r="C248" s="21"/>
      <c r="D248" s="21"/>
      <c r="E248" s="21"/>
      <c r="F248" s="21"/>
      <c r="G248" s="21"/>
      <c r="H248" s="22"/>
      <c r="I248" s="22"/>
      <c r="J248" s="22"/>
      <c r="K248" s="22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5.75" customHeight="1">
      <c r="A249" s="21"/>
      <c r="B249" s="21"/>
      <c r="C249" s="21"/>
      <c r="D249" s="21"/>
      <c r="E249" s="21"/>
      <c r="F249" s="21"/>
      <c r="G249" s="21"/>
      <c r="H249" s="22"/>
      <c r="I249" s="22"/>
      <c r="J249" s="22"/>
      <c r="K249" s="22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5.75" customHeight="1">
      <c r="A250" s="21"/>
      <c r="B250" s="21"/>
      <c r="C250" s="21"/>
      <c r="D250" s="21"/>
      <c r="E250" s="21"/>
      <c r="F250" s="21"/>
      <c r="G250" s="21"/>
      <c r="H250" s="22"/>
      <c r="I250" s="22"/>
      <c r="J250" s="22"/>
      <c r="K250" s="22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5.75" customHeight="1">
      <c r="A251" s="21"/>
      <c r="B251" s="21"/>
      <c r="C251" s="21"/>
      <c r="D251" s="21"/>
      <c r="E251" s="21"/>
      <c r="F251" s="21"/>
      <c r="G251" s="21"/>
      <c r="H251" s="22"/>
      <c r="I251" s="22"/>
      <c r="J251" s="22"/>
      <c r="K251" s="22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5.75" customHeight="1">
      <c r="A252" s="21"/>
      <c r="B252" s="21"/>
      <c r="C252" s="21"/>
      <c r="D252" s="21"/>
      <c r="E252" s="21"/>
      <c r="F252" s="21"/>
      <c r="G252" s="21"/>
      <c r="H252" s="22"/>
      <c r="I252" s="22"/>
      <c r="J252" s="22"/>
      <c r="K252" s="22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5.75" customHeight="1">
      <c r="A253" s="21"/>
      <c r="B253" s="21"/>
      <c r="C253" s="21"/>
      <c r="D253" s="21"/>
      <c r="E253" s="21"/>
      <c r="F253" s="21"/>
      <c r="G253" s="21"/>
      <c r="H253" s="22"/>
      <c r="I253" s="22"/>
      <c r="J253" s="22"/>
      <c r="K253" s="22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5.75" customHeight="1">
      <c r="A254" s="21"/>
      <c r="B254" s="21"/>
      <c r="C254" s="21"/>
      <c r="D254" s="21"/>
      <c r="E254" s="21"/>
      <c r="F254" s="21"/>
      <c r="G254" s="21"/>
      <c r="H254" s="22"/>
      <c r="I254" s="22"/>
      <c r="J254" s="22"/>
      <c r="K254" s="22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5.75" customHeight="1">
      <c r="A255" s="21"/>
      <c r="B255" s="21"/>
      <c r="C255" s="21"/>
      <c r="D255" s="21"/>
      <c r="E255" s="21"/>
      <c r="F255" s="21"/>
      <c r="G255" s="21"/>
      <c r="H255" s="22"/>
      <c r="I255" s="22"/>
      <c r="J255" s="22"/>
      <c r="K255" s="22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5.75" customHeight="1">
      <c r="A256" s="21"/>
      <c r="B256" s="21"/>
      <c r="C256" s="21"/>
      <c r="D256" s="21"/>
      <c r="E256" s="21"/>
      <c r="F256" s="21"/>
      <c r="G256" s="21"/>
      <c r="H256" s="22"/>
      <c r="I256" s="22"/>
      <c r="J256" s="22"/>
      <c r="K256" s="22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5.75" customHeight="1">
      <c r="A257" s="21"/>
      <c r="B257" s="21"/>
      <c r="C257" s="21"/>
      <c r="D257" s="21"/>
      <c r="E257" s="21"/>
      <c r="F257" s="21"/>
      <c r="G257" s="21"/>
      <c r="H257" s="22"/>
      <c r="I257" s="22"/>
      <c r="J257" s="22"/>
      <c r="K257" s="22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5.75" customHeight="1">
      <c r="A258" s="21"/>
      <c r="B258" s="21"/>
      <c r="C258" s="21"/>
      <c r="D258" s="21"/>
      <c r="E258" s="21"/>
      <c r="F258" s="21"/>
      <c r="G258" s="21"/>
      <c r="H258" s="22"/>
      <c r="I258" s="22"/>
      <c r="J258" s="22"/>
      <c r="K258" s="22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5.75" customHeight="1">
      <c r="A259" s="21"/>
      <c r="B259" s="21"/>
      <c r="C259" s="21"/>
      <c r="D259" s="21"/>
      <c r="E259" s="21"/>
      <c r="F259" s="21"/>
      <c r="G259" s="21"/>
      <c r="H259" s="22"/>
      <c r="I259" s="22"/>
      <c r="J259" s="22"/>
      <c r="K259" s="22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5.75" customHeight="1">
      <c r="A260" s="21"/>
      <c r="B260" s="21"/>
      <c r="C260" s="21"/>
      <c r="D260" s="21"/>
      <c r="E260" s="21"/>
      <c r="F260" s="21"/>
      <c r="G260" s="21"/>
      <c r="H260" s="22"/>
      <c r="I260" s="22"/>
      <c r="J260" s="22"/>
      <c r="K260" s="22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5.75" customHeight="1">
      <c r="A261" s="21"/>
      <c r="B261" s="21"/>
      <c r="C261" s="21"/>
      <c r="D261" s="21"/>
      <c r="E261" s="21"/>
      <c r="F261" s="21"/>
      <c r="G261" s="21"/>
      <c r="H261" s="22"/>
      <c r="I261" s="22"/>
      <c r="J261" s="22"/>
      <c r="K261" s="22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5.75" customHeight="1">
      <c r="A262" s="21"/>
      <c r="B262" s="21"/>
      <c r="C262" s="21"/>
      <c r="D262" s="21"/>
      <c r="E262" s="21"/>
      <c r="F262" s="21"/>
      <c r="G262" s="21"/>
      <c r="H262" s="22"/>
      <c r="I262" s="22"/>
      <c r="J262" s="22"/>
      <c r="K262" s="22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5.75" customHeight="1">
      <c r="A263" s="21"/>
      <c r="B263" s="21"/>
      <c r="C263" s="21"/>
      <c r="D263" s="21"/>
      <c r="E263" s="21"/>
      <c r="F263" s="21"/>
      <c r="G263" s="21"/>
      <c r="H263" s="22"/>
      <c r="I263" s="22"/>
      <c r="J263" s="22"/>
      <c r="K263" s="22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5.75" customHeight="1">
      <c r="A264" s="21"/>
      <c r="B264" s="21"/>
      <c r="C264" s="21"/>
      <c r="D264" s="21"/>
      <c r="E264" s="21"/>
      <c r="F264" s="21"/>
      <c r="G264" s="21"/>
      <c r="H264" s="22"/>
      <c r="I264" s="22"/>
      <c r="J264" s="22"/>
      <c r="K264" s="22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5.75" customHeight="1">
      <c r="A265" s="21"/>
      <c r="B265" s="21"/>
      <c r="C265" s="21"/>
      <c r="D265" s="21"/>
      <c r="E265" s="21"/>
      <c r="F265" s="21"/>
      <c r="G265" s="21"/>
      <c r="H265" s="22"/>
      <c r="I265" s="22"/>
      <c r="J265" s="22"/>
      <c r="K265" s="22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5.75" customHeight="1">
      <c r="A266" s="21"/>
      <c r="B266" s="21"/>
      <c r="C266" s="21"/>
      <c r="D266" s="21"/>
      <c r="E266" s="21"/>
      <c r="F266" s="21"/>
      <c r="G266" s="21"/>
      <c r="H266" s="22"/>
      <c r="I266" s="22"/>
      <c r="J266" s="22"/>
      <c r="K266" s="22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5.75" customHeight="1">
      <c r="A267" s="21"/>
      <c r="B267" s="21"/>
      <c r="C267" s="21"/>
      <c r="D267" s="21"/>
      <c r="E267" s="21"/>
      <c r="F267" s="21"/>
      <c r="G267" s="21"/>
      <c r="H267" s="22"/>
      <c r="I267" s="22"/>
      <c r="J267" s="22"/>
      <c r="K267" s="22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5.75" customHeight="1">
      <c r="A268" s="21"/>
      <c r="B268" s="21"/>
      <c r="C268" s="21"/>
      <c r="D268" s="21"/>
      <c r="E268" s="21"/>
      <c r="F268" s="21"/>
      <c r="G268" s="21"/>
      <c r="H268" s="22"/>
      <c r="I268" s="22"/>
      <c r="J268" s="22"/>
      <c r="K268" s="22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5.75" customHeight="1">
      <c r="A269" s="21"/>
      <c r="B269" s="21"/>
      <c r="C269" s="21"/>
      <c r="D269" s="21"/>
      <c r="E269" s="21"/>
      <c r="F269" s="21"/>
      <c r="G269" s="21"/>
      <c r="H269" s="22"/>
      <c r="I269" s="22"/>
      <c r="J269" s="22"/>
      <c r="K269" s="22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5.75" customHeight="1">
      <c r="A270" s="21"/>
      <c r="B270" s="21"/>
      <c r="C270" s="21"/>
      <c r="D270" s="21"/>
      <c r="E270" s="21"/>
      <c r="F270" s="21"/>
      <c r="G270" s="21"/>
      <c r="H270" s="22"/>
      <c r="I270" s="22"/>
      <c r="J270" s="22"/>
      <c r="K270" s="22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5.75" customHeight="1">
      <c r="A271" s="21"/>
      <c r="B271" s="21"/>
      <c r="C271" s="21"/>
      <c r="D271" s="21"/>
      <c r="E271" s="21"/>
      <c r="F271" s="21"/>
      <c r="G271" s="21"/>
      <c r="H271" s="22"/>
      <c r="I271" s="22"/>
      <c r="J271" s="22"/>
      <c r="K271" s="22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5.75" customHeight="1">
      <c r="A272" s="21"/>
      <c r="B272" s="21"/>
      <c r="C272" s="21"/>
      <c r="D272" s="21"/>
      <c r="E272" s="21"/>
      <c r="F272" s="21"/>
      <c r="G272" s="21"/>
      <c r="H272" s="22"/>
      <c r="I272" s="22"/>
      <c r="J272" s="22"/>
      <c r="K272" s="22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5.75" customHeight="1">
      <c r="A273" s="21"/>
      <c r="B273" s="21"/>
      <c r="C273" s="21"/>
      <c r="D273" s="21"/>
      <c r="E273" s="21"/>
      <c r="F273" s="21"/>
      <c r="G273" s="21"/>
      <c r="H273" s="22"/>
      <c r="I273" s="22"/>
      <c r="J273" s="22"/>
      <c r="K273" s="22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5.75" customHeight="1">
      <c r="A274" s="21"/>
      <c r="B274" s="21"/>
      <c r="C274" s="21"/>
      <c r="D274" s="21"/>
      <c r="E274" s="21"/>
      <c r="F274" s="21"/>
      <c r="G274" s="21"/>
      <c r="H274" s="22"/>
      <c r="I274" s="22"/>
      <c r="J274" s="22"/>
      <c r="K274" s="22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5.75" customHeight="1">
      <c r="A275" s="21"/>
      <c r="B275" s="21"/>
      <c r="C275" s="21"/>
      <c r="D275" s="21"/>
      <c r="E275" s="21"/>
      <c r="F275" s="21"/>
      <c r="G275" s="21"/>
      <c r="H275" s="22"/>
      <c r="I275" s="22"/>
      <c r="J275" s="22"/>
      <c r="K275" s="22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5.75" customHeight="1">
      <c r="A276" s="21"/>
      <c r="B276" s="21"/>
      <c r="C276" s="21"/>
      <c r="D276" s="21"/>
      <c r="E276" s="21"/>
      <c r="F276" s="21"/>
      <c r="G276" s="21"/>
      <c r="H276" s="22"/>
      <c r="I276" s="22"/>
      <c r="J276" s="22"/>
      <c r="K276" s="22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5.75" customHeight="1">
      <c r="A277" s="21"/>
      <c r="B277" s="21"/>
      <c r="C277" s="21"/>
      <c r="D277" s="21"/>
      <c r="E277" s="21"/>
      <c r="F277" s="21"/>
      <c r="G277" s="21"/>
      <c r="H277" s="22"/>
      <c r="I277" s="22"/>
      <c r="J277" s="22"/>
      <c r="K277" s="22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5.75" customHeight="1">
      <c r="A278" s="21"/>
      <c r="B278" s="21"/>
      <c r="C278" s="21"/>
      <c r="D278" s="21"/>
      <c r="E278" s="21"/>
      <c r="F278" s="21"/>
      <c r="G278" s="21"/>
      <c r="H278" s="22"/>
      <c r="I278" s="22"/>
      <c r="J278" s="22"/>
      <c r="K278" s="22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5.75" customHeight="1">
      <c r="A279" s="21"/>
      <c r="B279" s="21"/>
      <c r="C279" s="21"/>
      <c r="D279" s="21"/>
      <c r="E279" s="21"/>
      <c r="F279" s="21"/>
      <c r="G279" s="21"/>
      <c r="H279" s="22"/>
      <c r="I279" s="22"/>
      <c r="J279" s="22"/>
      <c r="K279" s="22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5.75" customHeight="1">
      <c r="A280" s="21"/>
      <c r="B280" s="21"/>
      <c r="C280" s="21"/>
      <c r="D280" s="21"/>
      <c r="E280" s="21"/>
      <c r="F280" s="21"/>
      <c r="G280" s="21"/>
      <c r="H280" s="22"/>
      <c r="I280" s="22"/>
      <c r="J280" s="22"/>
      <c r="K280" s="22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5.75" customHeight="1">
      <c r="A281" s="21"/>
      <c r="B281" s="21"/>
      <c r="C281" s="21"/>
      <c r="D281" s="21"/>
      <c r="E281" s="21"/>
      <c r="F281" s="21"/>
      <c r="G281" s="21"/>
      <c r="H281" s="22"/>
      <c r="I281" s="22"/>
      <c r="J281" s="22"/>
      <c r="K281" s="22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5.75" customHeight="1">
      <c r="A282" s="21"/>
      <c r="B282" s="21"/>
      <c r="C282" s="21"/>
      <c r="D282" s="21"/>
      <c r="E282" s="21"/>
      <c r="F282" s="21"/>
      <c r="G282" s="21"/>
      <c r="H282" s="22"/>
      <c r="I282" s="22"/>
      <c r="J282" s="22"/>
      <c r="K282" s="22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5.75" customHeight="1">
      <c r="A283" s="21"/>
      <c r="B283" s="21"/>
      <c r="C283" s="21"/>
      <c r="D283" s="21"/>
      <c r="E283" s="21"/>
      <c r="F283" s="21"/>
      <c r="G283" s="21"/>
      <c r="H283" s="22"/>
      <c r="I283" s="22"/>
      <c r="J283" s="22"/>
      <c r="K283" s="22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5.75" customHeight="1">
      <c r="A284" s="21"/>
      <c r="B284" s="21"/>
      <c r="C284" s="21"/>
      <c r="D284" s="21"/>
      <c r="E284" s="21"/>
      <c r="F284" s="21"/>
      <c r="G284" s="21"/>
      <c r="H284" s="22"/>
      <c r="I284" s="22"/>
      <c r="J284" s="22"/>
      <c r="K284" s="22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5.75" customHeight="1">
      <c r="A285" s="21"/>
      <c r="B285" s="21"/>
      <c r="C285" s="21"/>
      <c r="D285" s="21"/>
      <c r="E285" s="21"/>
      <c r="F285" s="21"/>
      <c r="G285" s="21"/>
      <c r="H285" s="22"/>
      <c r="I285" s="22"/>
      <c r="J285" s="22"/>
      <c r="K285" s="22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5.75" customHeight="1">
      <c r="A286" s="21"/>
      <c r="B286" s="21"/>
      <c r="C286" s="21"/>
      <c r="D286" s="21"/>
      <c r="E286" s="21"/>
      <c r="F286" s="21"/>
      <c r="G286" s="21"/>
      <c r="H286" s="22"/>
      <c r="I286" s="22"/>
      <c r="J286" s="22"/>
      <c r="K286" s="22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5.75" customHeight="1">
      <c r="A287" s="21"/>
      <c r="B287" s="21"/>
      <c r="C287" s="21"/>
      <c r="D287" s="21"/>
      <c r="E287" s="21"/>
      <c r="F287" s="21"/>
      <c r="G287" s="21"/>
      <c r="H287" s="22"/>
      <c r="I287" s="22"/>
      <c r="J287" s="22"/>
      <c r="K287" s="22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5.75" customHeight="1">
      <c r="A288" s="21"/>
      <c r="B288" s="21"/>
      <c r="C288" s="21"/>
      <c r="D288" s="21"/>
      <c r="E288" s="21"/>
      <c r="F288" s="21"/>
      <c r="G288" s="21"/>
      <c r="H288" s="22"/>
      <c r="I288" s="22"/>
      <c r="J288" s="22"/>
      <c r="K288" s="22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5.75" customHeight="1">
      <c r="A289" s="21"/>
      <c r="B289" s="21"/>
      <c r="C289" s="21"/>
      <c r="D289" s="21"/>
      <c r="E289" s="21"/>
      <c r="F289" s="21"/>
      <c r="G289" s="21"/>
      <c r="H289" s="22"/>
      <c r="I289" s="22"/>
      <c r="J289" s="22"/>
      <c r="K289" s="22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5.75" customHeight="1">
      <c r="A290" s="21"/>
      <c r="B290" s="21"/>
      <c r="C290" s="21"/>
      <c r="D290" s="21"/>
      <c r="E290" s="21"/>
      <c r="F290" s="21"/>
      <c r="G290" s="21"/>
      <c r="H290" s="22"/>
      <c r="I290" s="22"/>
      <c r="J290" s="22"/>
      <c r="K290" s="22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5.75" customHeight="1">
      <c r="A291" s="21"/>
      <c r="B291" s="21"/>
      <c r="C291" s="21"/>
      <c r="D291" s="21"/>
      <c r="E291" s="21"/>
      <c r="F291" s="21"/>
      <c r="G291" s="21"/>
      <c r="H291" s="22"/>
      <c r="I291" s="22"/>
      <c r="J291" s="22"/>
      <c r="K291" s="22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5.75" customHeight="1">
      <c r="A292" s="21"/>
      <c r="B292" s="21"/>
      <c r="C292" s="21"/>
      <c r="D292" s="21"/>
      <c r="E292" s="21"/>
      <c r="F292" s="21"/>
      <c r="G292" s="21"/>
      <c r="H292" s="22"/>
      <c r="I292" s="22"/>
      <c r="J292" s="22"/>
      <c r="K292" s="22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5.75" customHeight="1">
      <c r="A293" s="21"/>
      <c r="B293" s="21"/>
      <c r="C293" s="21"/>
      <c r="D293" s="21"/>
      <c r="E293" s="21"/>
      <c r="F293" s="21"/>
      <c r="G293" s="21"/>
      <c r="H293" s="22"/>
      <c r="I293" s="22"/>
      <c r="J293" s="22"/>
      <c r="K293" s="22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5.75" customHeight="1">
      <c r="A294" s="21"/>
      <c r="B294" s="21"/>
      <c r="C294" s="21"/>
      <c r="D294" s="21"/>
      <c r="E294" s="21"/>
      <c r="F294" s="21"/>
      <c r="G294" s="21"/>
      <c r="H294" s="22"/>
      <c r="I294" s="22"/>
      <c r="J294" s="22"/>
      <c r="K294" s="22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5.75" customHeight="1">
      <c r="A295" s="21"/>
      <c r="B295" s="21"/>
      <c r="C295" s="21"/>
      <c r="D295" s="21"/>
      <c r="E295" s="21"/>
      <c r="F295" s="21"/>
      <c r="G295" s="21"/>
      <c r="H295" s="22"/>
      <c r="I295" s="22"/>
      <c r="J295" s="22"/>
      <c r="K295" s="22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5.75" customHeight="1">
      <c r="A296" s="21"/>
      <c r="B296" s="21"/>
      <c r="C296" s="21"/>
      <c r="D296" s="21"/>
      <c r="E296" s="21"/>
      <c r="F296" s="21"/>
      <c r="G296" s="21"/>
      <c r="H296" s="22"/>
      <c r="I296" s="22"/>
      <c r="J296" s="22"/>
      <c r="K296" s="22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5.75" customHeight="1">
      <c r="A297" s="21"/>
      <c r="B297" s="21"/>
      <c r="C297" s="21"/>
      <c r="D297" s="21"/>
      <c r="E297" s="21"/>
      <c r="F297" s="21"/>
      <c r="G297" s="21"/>
      <c r="H297" s="22"/>
      <c r="I297" s="22"/>
      <c r="J297" s="22"/>
      <c r="K297" s="22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5.75" customHeight="1">
      <c r="A298" s="21"/>
      <c r="B298" s="21"/>
      <c r="C298" s="21"/>
      <c r="D298" s="21"/>
      <c r="E298" s="21"/>
      <c r="F298" s="21"/>
      <c r="G298" s="21"/>
      <c r="H298" s="22"/>
      <c r="I298" s="22"/>
      <c r="J298" s="22"/>
      <c r="K298" s="22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5.75" customHeight="1">
      <c r="A299" s="21"/>
      <c r="B299" s="21"/>
      <c r="C299" s="21"/>
      <c r="D299" s="21"/>
      <c r="E299" s="21"/>
      <c r="F299" s="21"/>
      <c r="G299" s="21"/>
      <c r="H299" s="22"/>
      <c r="I299" s="22"/>
      <c r="J299" s="22"/>
      <c r="K299" s="22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5.75" customHeight="1">
      <c r="A300" s="21"/>
      <c r="B300" s="21"/>
      <c r="C300" s="21"/>
      <c r="D300" s="21"/>
      <c r="E300" s="21"/>
      <c r="F300" s="21"/>
      <c r="G300" s="21"/>
      <c r="H300" s="22"/>
      <c r="I300" s="22"/>
      <c r="J300" s="22"/>
      <c r="K300" s="22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5.75" customHeight="1">
      <c r="A301" s="21"/>
      <c r="B301" s="21"/>
      <c r="C301" s="21"/>
      <c r="D301" s="21"/>
      <c r="E301" s="21"/>
      <c r="F301" s="21"/>
      <c r="G301" s="21"/>
      <c r="H301" s="22"/>
      <c r="I301" s="22"/>
      <c r="J301" s="22"/>
      <c r="K301" s="22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5.75" customHeight="1">
      <c r="A302" s="21"/>
      <c r="B302" s="21"/>
      <c r="C302" s="21"/>
      <c r="D302" s="21"/>
      <c r="E302" s="21"/>
      <c r="F302" s="21"/>
      <c r="G302" s="21"/>
      <c r="H302" s="22"/>
      <c r="I302" s="22"/>
      <c r="J302" s="22"/>
      <c r="K302" s="22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5.75" customHeight="1">
      <c r="A303" s="21"/>
      <c r="B303" s="21"/>
      <c r="C303" s="21"/>
      <c r="D303" s="21"/>
      <c r="E303" s="21"/>
      <c r="F303" s="21"/>
      <c r="G303" s="21"/>
      <c r="H303" s="22"/>
      <c r="I303" s="22"/>
      <c r="J303" s="22"/>
      <c r="K303" s="22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5.75" customHeight="1">
      <c r="A304" s="21"/>
      <c r="B304" s="21"/>
      <c r="C304" s="21"/>
      <c r="D304" s="21"/>
      <c r="E304" s="21"/>
      <c r="F304" s="21"/>
      <c r="G304" s="21"/>
      <c r="H304" s="22"/>
      <c r="I304" s="22"/>
      <c r="J304" s="22"/>
      <c r="K304" s="22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5.75" customHeight="1">
      <c r="A305" s="21"/>
      <c r="B305" s="21"/>
      <c r="C305" s="21"/>
      <c r="D305" s="21"/>
      <c r="E305" s="21"/>
      <c r="F305" s="21"/>
      <c r="G305" s="21"/>
      <c r="H305" s="22"/>
      <c r="I305" s="22"/>
      <c r="J305" s="22"/>
      <c r="K305" s="22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5.75" customHeight="1">
      <c r="A306" s="21"/>
      <c r="B306" s="21"/>
      <c r="C306" s="21"/>
      <c r="D306" s="21"/>
      <c r="E306" s="21"/>
      <c r="F306" s="21"/>
      <c r="G306" s="21"/>
      <c r="H306" s="22"/>
      <c r="I306" s="22"/>
      <c r="J306" s="22"/>
      <c r="K306" s="22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5.75" customHeight="1">
      <c r="A307" s="21"/>
      <c r="B307" s="21"/>
      <c r="C307" s="21"/>
      <c r="D307" s="21"/>
      <c r="E307" s="21"/>
      <c r="F307" s="21"/>
      <c r="G307" s="21"/>
      <c r="H307" s="22"/>
      <c r="I307" s="22"/>
      <c r="J307" s="22"/>
      <c r="K307" s="22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5.75" customHeight="1">
      <c r="A308" s="21"/>
      <c r="B308" s="21"/>
      <c r="C308" s="21"/>
      <c r="D308" s="21"/>
      <c r="E308" s="21"/>
      <c r="F308" s="21"/>
      <c r="G308" s="21"/>
      <c r="H308" s="22"/>
      <c r="I308" s="22"/>
      <c r="J308" s="22"/>
      <c r="K308" s="22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5.75" customHeight="1">
      <c r="A309" s="21"/>
      <c r="B309" s="21"/>
      <c r="C309" s="21"/>
      <c r="D309" s="21"/>
      <c r="E309" s="21"/>
      <c r="F309" s="21"/>
      <c r="G309" s="21"/>
      <c r="H309" s="22"/>
      <c r="I309" s="22"/>
      <c r="J309" s="22"/>
      <c r="K309" s="22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5.75" customHeight="1">
      <c r="A310" s="21"/>
      <c r="B310" s="21"/>
      <c r="C310" s="21"/>
      <c r="D310" s="21"/>
      <c r="E310" s="21"/>
      <c r="F310" s="21"/>
      <c r="G310" s="21"/>
      <c r="H310" s="22"/>
      <c r="I310" s="22"/>
      <c r="J310" s="22"/>
      <c r="K310" s="22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5.75" customHeight="1">
      <c r="A311" s="21"/>
      <c r="B311" s="21"/>
      <c r="C311" s="21"/>
      <c r="D311" s="21"/>
      <c r="E311" s="21"/>
      <c r="F311" s="21"/>
      <c r="G311" s="21"/>
      <c r="H311" s="22"/>
      <c r="I311" s="22"/>
      <c r="J311" s="22"/>
      <c r="K311" s="22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5.75" customHeight="1">
      <c r="A312" s="21"/>
      <c r="B312" s="21"/>
      <c r="C312" s="21"/>
      <c r="D312" s="21"/>
      <c r="E312" s="21"/>
      <c r="F312" s="21"/>
      <c r="G312" s="21"/>
      <c r="H312" s="22"/>
      <c r="I312" s="22"/>
      <c r="J312" s="22"/>
      <c r="K312" s="22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5.75" customHeight="1">
      <c r="A313" s="21"/>
      <c r="B313" s="21"/>
      <c r="C313" s="21"/>
      <c r="D313" s="21"/>
      <c r="E313" s="21"/>
      <c r="F313" s="21"/>
      <c r="G313" s="21"/>
      <c r="H313" s="22"/>
      <c r="I313" s="22"/>
      <c r="J313" s="22"/>
      <c r="K313" s="22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5.75" customHeight="1">
      <c r="A314" s="21"/>
      <c r="B314" s="21"/>
      <c r="C314" s="21"/>
      <c r="D314" s="21"/>
      <c r="E314" s="21"/>
      <c r="F314" s="21"/>
      <c r="G314" s="21"/>
      <c r="H314" s="22"/>
      <c r="I314" s="22"/>
      <c r="J314" s="22"/>
      <c r="K314" s="22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5.75" customHeight="1">
      <c r="A315" s="21"/>
      <c r="B315" s="21"/>
      <c r="C315" s="21"/>
      <c r="D315" s="21"/>
      <c r="E315" s="21"/>
      <c r="F315" s="21"/>
      <c r="G315" s="21"/>
      <c r="H315" s="22"/>
      <c r="I315" s="22"/>
      <c r="J315" s="22"/>
      <c r="K315" s="22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5.75" customHeight="1">
      <c r="A316" s="21"/>
      <c r="B316" s="21"/>
      <c r="C316" s="21"/>
      <c r="D316" s="21"/>
      <c r="E316" s="21"/>
      <c r="F316" s="21"/>
      <c r="G316" s="21"/>
      <c r="H316" s="22"/>
      <c r="I316" s="22"/>
      <c r="J316" s="22"/>
      <c r="K316" s="22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5.75" customHeight="1">
      <c r="A317" s="21"/>
      <c r="B317" s="21"/>
      <c r="C317" s="21"/>
      <c r="D317" s="21"/>
      <c r="E317" s="21"/>
      <c r="F317" s="21"/>
      <c r="G317" s="21"/>
      <c r="H317" s="22"/>
      <c r="I317" s="22"/>
      <c r="J317" s="22"/>
      <c r="K317" s="22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5.75" customHeight="1">
      <c r="A318" s="21"/>
      <c r="B318" s="21"/>
      <c r="C318" s="21"/>
      <c r="D318" s="21"/>
      <c r="E318" s="21"/>
      <c r="F318" s="21"/>
      <c r="G318" s="21"/>
      <c r="H318" s="22"/>
      <c r="I318" s="22"/>
      <c r="J318" s="22"/>
      <c r="K318" s="22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5.75" customHeight="1">
      <c r="A319" s="21"/>
      <c r="B319" s="21"/>
      <c r="C319" s="21"/>
      <c r="D319" s="21"/>
      <c r="E319" s="21"/>
      <c r="F319" s="21"/>
      <c r="G319" s="21"/>
      <c r="H319" s="22"/>
      <c r="I319" s="22"/>
      <c r="J319" s="22"/>
      <c r="K319" s="22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5.75" customHeight="1">
      <c r="A320" s="21"/>
      <c r="B320" s="21"/>
      <c r="C320" s="21"/>
      <c r="D320" s="21"/>
      <c r="E320" s="21"/>
      <c r="F320" s="21"/>
      <c r="G320" s="21"/>
      <c r="H320" s="22"/>
      <c r="I320" s="22"/>
      <c r="J320" s="22"/>
      <c r="K320" s="22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5.75" customHeight="1">
      <c r="A321" s="21"/>
      <c r="B321" s="21"/>
      <c r="C321" s="21"/>
      <c r="D321" s="21"/>
      <c r="E321" s="21"/>
      <c r="F321" s="21"/>
      <c r="G321" s="21"/>
      <c r="H321" s="22"/>
      <c r="I321" s="22"/>
      <c r="J321" s="22"/>
      <c r="K321" s="22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5.75" customHeight="1">
      <c r="A322" s="21"/>
      <c r="B322" s="21"/>
      <c r="C322" s="21"/>
      <c r="D322" s="21"/>
      <c r="E322" s="21"/>
      <c r="F322" s="21"/>
      <c r="G322" s="21"/>
      <c r="H322" s="22"/>
      <c r="I322" s="22"/>
      <c r="J322" s="22"/>
      <c r="K322" s="22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5.75" customHeight="1">
      <c r="A323" s="21"/>
      <c r="B323" s="21"/>
      <c r="C323" s="21"/>
      <c r="D323" s="21"/>
      <c r="E323" s="21"/>
      <c r="F323" s="21"/>
      <c r="G323" s="21"/>
      <c r="H323" s="22"/>
      <c r="I323" s="22"/>
      <c r="J323" s="22"/>
      <c r="K323" s="22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5.75" customHeight="1">
      <c r="A324" s="21"/>
      <c r="B324" s="21"/>
      <c r="C324" s="21"/>
      <c r="D324" s="21"/>
      <c r="E324" s="21"/>
      <c r="F324" s="21"/>
      <c r="G324" s="21"/>
      <c r="H324" s="22"/>
      <c r="I324" s="22"/>
      <c r="J324" s="22"/>
      <c r="K324" s="22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5.75" customHeight="1">
      <c r="A325" s="21"/>
      <c r="B325" s="21"/>
      <c r="C325" s="21"/>
      <c r="D325" s="21"/>
      <c r="E325" s="21"/>
      <c r="F325" s="21"/>
      <c r="G325" s="21"/>
      <c r="H325" s="22"/>
      <c r="I325" s="22"/>
      <c r="J325" s="22"/>
      <c r="K325" s="22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5.75" customHeight="1">
      <c r="A326" s="21"/>
      <c r="B326" s="21"/>
      <c r="C326" s="21"/>
      <c r="D326" s="21"/>
      <c r="E326" s="21"/>
      <c r="F326" s="21"/>
      <c r="G326" s="21"/>
      <c r="H326" s="22"/>
      <c r="I326" s="22"/>
      <c r="J326" s="22"/>
      <c r="K326" s="22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5.75" customHeight="1">
      <c r="A327" s="21"/>
      <c r="B327" s="21"/>
      <c r="C327" s="21"/>
      <c r="D327" s="21"/>
      <c r="E327" s="21"/>
      <c r="F327" s="21"/>
      <c r="G327" s="21"/>
      <c r="H327" s="22"/>
      <c r="I327" s="22"/>
      <c r="J327" s="22"/>
      <c r="K327" s="22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5.75" customHeight="1">
      <c r="A328" s="21"/>
      <c r="B328" s="21"/>
      <c r="C328" s="21"/>
      <c r="D328" s="21"/>
      <c r="E328" s="21"/>
      <c r="F328" s="21"/>
      <c r="G328" s="21"/>
      <c r="H328" s="22"/>
      <c r="I328" s="22"/>
      <c r="J328" s="22"/>
      <c r="K328" s="22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5.75" customHeight="1">
      <c r="A329" s="21"/>
      <c r="B329" s="21"/>
      <c r="C329" s="21"/>
      <c r="D329" s="21"/>
      <c r="E329" s="21"/>
      <c r="F329" s="21"/>
      <c r="G329" s="21"/>
      <c r="H329" s="22"/>
      <c r="I329" s="22"/>
      <c r="J329" s="22"/>
      <c r="K329" s="22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5.75" customHeight="1">
      <c r="A330" s="21"/>
      <c r="B330" s="21"/>
      <c r="C330" s="21"/>
      <c r="D330" s="21"/>
      <c r="E330" s="21"/>
      <c r="F330" s="21"/>
      <c r="G330" s="21"/>
      <c r="H330" s="22"/>
      <c r="I330" s="22"/>
      <c r="J330" s="22"/>
      <c r="K330" s="22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5.75" customHeight="1">
      <c r="A331" s="21"/>
      <c r="B331" s="21"/>
      <c r="C331" s="21"/>
      <c r="D331" s="21"/>
      <c r="E331" s="21"/>
      <c r="F331" s="21"/>
      <c r="G331" s="21"/>
      <c r="H331" s="22"/>
      <c r="I331" s="22"/>
      <c r="J331" s="22"/>
      <c r="K331" s="22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5.75" customHeight="1">
      <c r="A332" s="21"/>
      <c r="B332" s="21"/>
      <c r="C332" s="21"/>
      <c r="D332" s="21"/>
      <c r="E332" s="21"/>
      <c r="F332" s="21"/>
      <c r="G332" s="21"/>
      <c r="H332" s="22"/>
      <c r="I332" s="22"/>
      <c r="J332" s="22"/>
      <c r="K332" s="22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5.75" customHeight="1">
      <c r="A333" s="21"/>
      <c r="B333" s="21"/>
      <c r="C333" s="21"/>
      <c r="D333" s="21"/>
      <c r="E333" s="21"/>
      <c r="F333" s="21"/>
      <c r="G333" s="21"/>
      <c r="H333" s="22"/>
      <c r="I333" s="22"/>
      <c r="J333" s="22"/>
      <c r="K333" s="22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5.75" customHeight="1">
      <c r="A334" s="21"/>
      <c r="B334" s="21"/>
      <c r="C334" s="21"/>
      <c r="D334" s="21"/>
      <c r="E334" s="21"/>
      <c r="F334" s="21"/>
      <c r="G334" s="21"/>
      <c r="H334" s="22"/>
      <c r="I334" s="22"/>
      <c r="J334" s="22"/>
      <c r="K334" s="22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5.75" customHeight="1">
      <c r="A335" s="21"/>
      <c r="B335" s="21"/>
      <c r="C335" s="21"/>
      <c r="D335" s="21"/>
      <c r="E335" s="21"/>
      <c r="F335" s="21"/>
      <c r="G335" s="21"/>
      <c r="H335" s="22"/>
      <c r="I335" s="22"/>
      <c r="J335" s="22"/>
      <c r="K335" s="22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5.75" customHeight="1">
      <c r="A336" s="21"/>
      <c r="B336" s="21"/>
      <c r="C336" s="21"/>
      <c r="D336" s="21"/>
      <c r="E336" s="21"/>
      <c r="F336" s="21"/>
      <c r="G336" s="21"/>
      <c r="H336" s="22"/>
      <c r="I336" s="22"/>
      <c r="J336" s="22"/>
      <c r="K336" s="22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5.75" customHeight="1">
      <c r="A337" s="21"/>
      <c r="B337" s="21"/>
      <c r="C337" s="21"/>
      <c r="D337" s="21"/>
      <c r="E337" s="21"/>
      <c r="F337" s="21"/>
      <c r="G337" s="21"/>
      <c r="H337" s="22"/>
      <c r="I337" s="22"/>
      <c r="J337" s="22"/>
      <c r="K337" s="22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5.75" customHeight="1">
      <c r="A338" s="21"/>
      <c r="B338" s="21"/>
      <c r="C338" s="21"/>
      <c r="D338" s="21"/>
      <c r="E338" s="21"/>
      <c r="F338" s="21"/>
      <c r="G338" s="21"/>
      <c r="H338" s="22"/>
      <c r="I338" s="22"/>
      <c r="J338" s="22"/>
      <c r="K338" s="22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5.75" customHeight="1">
      <c r="A339" s="21"/>
      <c r="B339" s="21"/>
      <c r="C339" s="21"/>
      <c r="D339" s="21"/>
      <c r="E339" s="21"/>
      <c r="F339" s="21"/>
      <c r="G339" s="21"/>
      <c r="H339" s="22"/>
      <c r="I339" s="22"/>
      <c r="J339" s="22"/>
      <c r="K339" s="22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5.75" customHeight="1">
      <c r="A340" s="21"/>
      <c r="B340" s="21"/>
      <c r="C340" s="21"/>
      <c r="D340" s="21"/>
      <c r="E340" s="21"/>
      <c r="F340" s="21"/>
      <c r="G340" s="21"/>
      <c r="H340" s="22"/>
      <c r="I340" s="22"/>
      <c r="J340" s="22"/>
      <c r="K340" s="22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5.75" customHeight="1">
      <c r="A341" s="21"/>
      <c r="B341" s="21"/>
      <c r="C341" s="21"/>
      <c r="D341" s="21"/>
      <c r="E341" s="21"/>
      <c r="F341" s="21"/>
      <c r="G341" s="21"/>
      <c r="H341" s="22"/>
      <c r="I341" s="22"/>
      <c r="J341" s="22"/>
      <c r="K341" s="22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5.75" customHeight="1">
      <c r="A342" s="21"/>
      <c r="B342" s="21"/>
      <c r="C342" s="21"/>
      <c r="D342" s="21"/>
      <c r="E342" s="21"/>
      <c r="F342" s="21"/>
      <c r="G342" s="21"/>
      <c r="H342" s="22"/>
      <c r="I342" s="22"/>
      <c r="J342" s="22"/>
      <c r="K342" s="22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5.75" customHeight="1">
      <c r="A343" s="21"/>
      <c r="B343" s="21"/>
      <c r="C343" s="21"/>
      <c r="D343" s="21"/>
      <c r="E343" s="21"/>
      <c r="F343" s="21"/>
      <c r="G343" s="21"/>
      <c r="H343" s="22"/>
      <c r="I343" s="22"/>
      <c r="J343" s="22"/>
      <c r="K343" s="22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5.75" customHeight="1">
      <c r="A344" s="21"/>
      <c r="B344" s="21"/>
      <c r="C344" s="21"/>
      <c r="D344" s="21"/>
      <c r="E344" s="21"/>
      <c r="F344" s="21"/>
      <c r="G344" s="21"/>
      <c r="H344" s="22"/>
      <c r="I344" s="22"/>
      <c r="J344" s="22"/>
      <c r="K344" s="22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5.75" customHeight="1">
      <c r="A345" s="21"/>
      <c r="B345" s="21"/>
      <c r="C345" s="21"/>
      <c r="D345" s="21"/>
      <c r="E345" s="21"/>
      <c r="F345" s="21"/>
      <c r="G345" s="21"/>
      <c r="H345" s="22"/>
      <c r="I345" s="22"/>
      <c r="J345" s="22"/>
      <c r="K345" s="22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5.75" customHeight="1">
      <c r="A346" s="21"/>
      <c r="B346" s="21"/>
      <c r="C346" s="21"/>
      <c r="D346" s="21"/>
      <c r="E346" s="21"/>
      <c r="F346" s="21"/>
      <c r="G346" s="21"/>
      <c r="H346" s="22"/>
      <c r="I346" s="22"/>
      <c r="J346" s="22"/>
      <c r="K346" s="22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5.75" customHeight="1">
      <c r="A347" s="21"/>
      <c r="B347" s="21"/>
      <c r="C347" s="21"/>
      <c r="D347" s="21"/>
      <c r="E347" s="21"/>
      <c r="F347" s="21"/>
      <c r="G347" s="21"/>
      <c r="H347" s="22"/>
      <c r="I347" s="22"/>
      <c r="J347" s="22"/>
      <c r="K347" s="22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5.75" customHeight="1">
      <c r="A348" s="21"/>
      <c r="B348" s="21"/>
      <c r="C348" s="21"/>
      <c r="D348" s="21"/>
      <c r="E348" s="21"/>
      <c r="F348" s="21"/>
      <c r="G348" s="21"/>
      <c r="H348" s="22"/>
      <c r="I348" s="22"/>
      <c r="J348" s="22"/>
      <c r="K348" s="22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5.75" customHeight="1">
      <c r="A349" s="21"/>
      <c r="B349" s="21"/>
      <c r="C349" s="21"/>
      <c r="D349" s="21"/>
      <c r="E349" s="21"/>
      <c r="F349" s="21"/>
      <c r="G349" s="21"/>
      <c r="H349" s="22"/>
      <c r="I349" s="22"/>
      <c r="J349" s="22"/>
      <c r="K349" s="22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5.75" customHeight="1">
      <c r="A350" s="21"/>
      <c r="B350" s="21"/>
      <c r="C350" s="21"/>
      <c r="D350" s="21"/>
      <c r="E350" s="21"/>
      <c r="F350" s="21"/>
      <c r="G350" s="21"/>
      <c r="H350" s="22"/>
      <c r="I350" s="22"/>
      <c r="J350" s="22"/>
      <c r="K350" s="22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5.75" customHeight="1">
      <c r="A351" s="21"/>
      <c r="B351" s="21"/>
      <c r="C351" s="21"/>
      <c r="D351" s="21"/>
      <c r="E351" s="21"/>
      <c r="F351" s="21"/>
      <c r="G351" s="21"/>
      <c r="H351" s="22"/>
      <c r="I351" s="22"/>
      <c r="J351" s="22"/>
      <c r="K351" s="22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5.75" customHeight="1">
      <c r="A352" s="21"/>
      <c r="B352" s="21"/>
      <c r="C352" s="21"/>
      <c r="D352" s="21"/>
      <c r="E352" s="21"/>
      <c r="F352" s="21"/>
      <c r="G352" s="21"/>
      <c r="H352" s="22"/>
      <c r="I352" s="22"/>
      <c r="J352" s="22"/>
      <c r="K352" s="22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5.75" customHeight="1">
      <c r="A353" s="21"/>
      <c r="B353" s="21"/>
      <c r="C353" s="21"/>
      <c r="D353" s="21"/>
      <c r="E353" s="21"/>
      <c r="F353" s="21"/>
      <c r="G353" s="21"/>
      <c r="H353" s="22"/>
      <c r="I353" s="22"/>
      <c r="J353" s="22"/>
      <c r="K353" s="22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5.75" customHeight="1">
      <c r="A354" s="21"/>
      <c r="B354" s="21"/>
      <c r="C354" s="21"/>
      <c r="D354" s="21"/>
      <c r="E354" s="21"/>
      <c r="F354" s="21"/>
      <c r="G354" s="21"/>
      <c r="H354" s="22"/>
      <c r="I354" s="22"/>
      <c r="J354" s="22"/>
      <c r="K354" s="22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5.75" customHeight="1">
      <c r="A355" s="21"/>
      <c r="B355" s="21"/>
      <c r="C355" s="21"/>
      <c r="D355" s="21"/>
      <c r="E355" s="21"/>
      <c r="F355" s="21"/>
      <c r="G355" s="21"/>
      <c r="H355" s="22"/>
      <c r="I355" s="22"/>
      <c r="J355" s="22"/>
      <c r="K355" s="22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5.75" customHeight="1">
      <c r="A356" s="21"/>
      <c r="B356" s="21"/>
      <c r="C356" s="21"/>
      <c r="D356" s="21"/>
      <c r="E356" s="21"/>
      <c r="F356" s="21"/>
      <c r="G356" s="21"/>
      <c r="H356" s="22"/>
      <c r="I356" s="22"/>
      <c r="J356" s="22"/>
      <c r="K356" s="22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5.75" customHeight="1">
      <c r="A357" s="21"/>
      <c r="B357" s="21"/>
      <c r="C357" s="21"/>
      <c r="D357" s="21"/>
      <c r="E357" s="21"/>
      <c r="F357" s="21"/>
      <c r="G357" s="21"/>
      <c r="H357" s="22"/>
      <c r="I357" s="22"/>
      <c r="J357" s="22"/>
      <c r="K357" s="22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5.75" customHeight="1">
      <c r="A358" s="21"/>
      <c r="B358" s="21"/>
      <c r="C358" s="21"/>
      <c r="D358" s="21"/>
      <c r="E358" s="21"/>
      <c r="F358" s="21"/>
      <c r="G358" s="21"/>
      <c r="H358" s="22"/>
      <c r="I358" s="22"/>
      <c r="J358" s="22"/>
      <c r="K358" s="22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5.75" customHeight="1">
      <c r="A359" s="21"/>
      <c r="B359" s="21"/>
      <c r="C359" s="21"/>
      <c r="D359" s="21"/>
      <c r="E359" s="21"/>
      <c r="F359" s="21"/>
      <c r="G359" s="21"/>
      <c r="H359" s="22"/>
      <c r="I359" s="22"/>
      <c r="J359" s="22"/>
      <c r="K359" s="22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5.75" customHeight="1">
      <c r="A360" s="21"/>
      <c r="B360" s="21"/>
      <c r="C360" s="21"/>
      <c r="D360" s="21"/>
      <c r="E360" s="21"/>
      <c r="F360" s="21"/>
      <c r="G360" s="21"/>
      <c r="H360" s="22"/>
      <c r="I360" s="22"/>
      <c r="J360" s="22"/>
      <c r="K360" s="22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5.75" customHeight="1">
      <c r="A361" s="21"/>
      <c r="B361" s="21"/>
      <c r="C361" s="21"/>
      <c r="D361" s="21"/>
      <c r="E361" s="21"/>
      <c r="F361" s="21"/>
      <c r="G361" s="21"/>
      <c r="H361" s="22"/>
      <c r="I361" s="22"/>
      <c r="J361" s="22"/>
      <c r="K361" s="22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5.75" customHeight="1">
      <c r="A362" s="21"/>
      <c r="B362" s="21"/>
      <c r="C362" s="21"/>
      <c r="D362" s="21"/>
      <c r="E362" s="21"/>
      <c r="F362" s="21"/>
      <c r="G362" s="21"/>
      <c r="H362" s="22"/>
      <c r="I362" s="22"/>
      <c r="J362" s="22"/>
      <c r="K362" s="22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5.75" customHeight="1">
      <c r="A363" s="21"/>
      <c r="B363" s="21"/>
      <c r="C363" s="21"/>
      <c r="D363" s="21"/>
      <c r="E363" s="21"/>
      <c r="F363" s="21"/>
      <c r="G363" s="21"/>
      <c r="H363" s="22"/>
      <c r="I363" s="22"/>
      <c r="J363" s="22"/>
      <c r="K363" s="22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5.75" customHeight="1">
      <c r="A364" s="21"/>
      <c r="B364" s="21"/>
      <c r="C364" s="21"/>
      <c r="D364" s="21"/>
      <c r="E364" s="21"/>
      <c r="F364" s="21"/>
      <c r="G364" s="21"/>
      <c r="H364" s="22"/>
      <c r="I364" s="22"/>
      <c r="J364" s="22"/>
      <c r="K364" s="22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5.75" customHeight="1">
      <c r="A365" s="21"/>
      <c r="B365" s="21"/>
      <c r="C365" s="21"/>
      <c r="D365" s="21"/>
      <c r="E365" s="21"/>
      <c r="F365" s="21"/>
      <c r="G365" s="21"/>
      <c r="H365" s="22"/>
      <c r="I365" s="22"/>
      <c r="J365" s="22"/>
      <c r="K365" s="22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5.75" customHeight="1">
      <c r="A366" s="21"/>
      <c r="B366" s="21"/>
      <c r="C366" s="21"/>
      <c r="D366" s="21"/>
      <c r="E366" s="21"/>
      <c r="F366" s="21"/>
      <c r="G366" s="21"/>
      <c r="H366" s="22"/>
      <c r="I366" s="22"/>
      <c r="J366" s="22"/>
      <c r="K366" s="22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5.75" customHeight="1">
      <c r="A367" s="21"/>
      <c r="B367" s="21"/>
      <c r="C367" s="21"/>
      <c r="D367" s="21"/>
      <c r="E367" s="21"/>
      <c r="F367" s="21"/>
      <c r="G367" s="21"/>
      <c r="H367" s="22"/>
      <c r="I367" s="22"/>
      <c r="J367" s="22"/>
      <c r="K367" s="22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5.75" customHeight="1">
      <c r="A368" s="21"/>
      <c r="B368" s="21"/>
      <c r="C368" s="21"/>
      <c r="D368" s="21"/>
      <c r="E368" s="21"/>
      <c r="F368" s="21"/>
      <c r="G368" s="21"/>
      <c r="H368" s="22"/>
      <c r="I368" s="22"/>
      <c r="J368" s="22"/>
      <c r="K368" s="22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5.75" customHeight="1">
      <c r="A369" s="21"/>
      <c r="B369" s="21"/>
      <c r="C369" s="21"/>
      <c r="D369" s="21"/>
      <c r="E369" s="21"/>
      <c r="F369" s="21"/>
      <c r="G369" s="21"/>
      <c r="H369" s="22"/>
      <c r="I369" s="22"/>
      <c r="J369" s="22"/>
      <c r="K369" s="22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5.75" customHeight="1">
      <c r="A370" s="21"/>
      <c r="B370" s="21"/>
      <c r="C370" s="21"/>
      <c r="D370" s="21"/>
      <c r="E370" s="21"/>
      <c r="F370" s="21"/>
      <c r="G370" s="21"/>
      <c r="H370" s="22"/>
      <c r="I370" s="22"/>
      <c r="J370" s="22"/>
      <c r="K370" s="22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5.75" customHeight="1">
      <c r="A371" s="21"/>
      <c r="B371" s="21"/>
      <c r="C371" s="21"/>
      <c r="D371" s="21"/>
      <c r="E371" s="21"/>
      <c r="F371" s="21"/>
      <c r="G371" s="21"/>
      <c r="H371" s="22"/>
      <c r="I371" s="22"/>
      <c r="J371" s="22"/>
      <c r="K371" s="22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5.75" customHeight="1">
      <c r="A372" s="21"/>
      <c r="B372" s="21"/>
      <c r="C372" s="21"/>
      <c r="D372" s="21"/>
      <c r="E372" s="21"/>
      <c r="F372" s="21"/>
      <c r="G372" s="21"/>
      <c r="H372" s="22"/>
      <c r="I372" s="22"/>
      <c r="J372" s="22"/>
      <c r="K372" s="22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5.75" customHeight="1">
      <c r="A373" s="21"/>
      <c r="B373" s="21"/>
      <c r="C373" s="21"/>
      <c r="D373" s="21"/>
      <c r="E373" s="21"/>
      <c r="F373" s="21"/>
      <c r="G373" s="21"/>
      <c r="H373" s="22"/>
      <c r="I373" s="22"/>
      <c r="J373" s="22"/>
      <c r="K373" s="22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5.75" customHeight="1">
      <c r="A374" s="21"/>
      <c r="B374" s="21"/>
      <c r="C374" s="21"/>
      <c r="D374" s="21"/>
      <c r="E374" s="21"/>
      <c r="F374" s="21"/>
      <c r="G374" s="21"/>
      <c r="H374" s="22"/>
      <c r="I374" s="22"/>
      <c r="J374" s="22"/>
      <c r="K374" s="22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5.75" customHeight="1">
      <c r="A375" s="21"/>
      <c r="B375" s="21"/>
      <c r="C375" s="21"/>
      <c r="D375" s="21"/>
      <c r="E375" s="21"/>
      <c r="F375" s="21"/>
      <c r="G375" s="21"/>
      <c r="H375" s="22"/>
      <c r="I375" s="22"/>
      <c r="J375" s="22"/>
      <c r="K375" s="22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5.75" customHeight="1">
      <c r="A376" s="21"/>
      <c r="B376" s="21"/>
      <c r="C376" s="21"/>
      <c r="D376" s="21"/>
      <c r="E376" s="21"/>
      <c r="F376" s="21"/>
      <c r="G376" s="21"/>
      <c r="H376" s="22"/>
      <c r="I376" s="22"/>
      <c r="J376" s="22"/>
      <c r="K376" s="22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5.75" customHeight="1">
      <c r="A377" s="21"/>
      <c r="B377" s="21"/>
      <c r="C377" s="21"/>
      <c r="D377" s="21"/>
      <c r="E377" s="21"/>
      <c r="F377" s="21"/>
      <c r="G377" s="21"/>
      <c r="H377" s="22"/>
      <c r="I377" s="22"/>
      <c r="J377" s="22"/>
      <c r="K377" s="22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5.75" customHeight="1">
      <c r="A378" s="21"/>
      <c r="B378" s="21"/>
      <c r="C378" s="21"/>
      <c r="D378" s="21"/>
      <c r="E378" s="21"/>
      <c r="F378" s="21"/>
      <c r="G378" s="21"/>
      <c r="H378" s="22"/>
      <c r="I378" s="22"/>
      <c r="J378" s="22"/>
      <c r="K378" s="22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5.75" customHeight="1">
      <c r="A379" s="21"/>
      <c r="B379" s="21"/>
      <c r="C379" s="21"/>
      <c r="D379" s="21"/>
      <c r="E379" s="21"/>
      <c r="F379" s="21"/>
      <c r="G379" s="21"/>
      <c r="H379" s="22"/>
      <c r="I379" s="22"/>
      <c r="J379" s="22"/>
      <c r="K379" s="22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5.75" customHeight="1">
      <c r="A380" s="21"/>
      <c r="B380" s="21"/>
      <c r="C380" s="21"/>
      <c r="D380" s="21"/>
      <c r="E380" s="21"/>
      <c r="F380" s="21"/>
      <c r="G380" s="21"/>
      <c r="H380" s="22"/>
      <c r="I380" s="22"/>
      <c r="J380" s="22"/>
      <c r="K380" s="22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5.75" customHeight="1">
      <c r="A381" s="21"/>
      <c r="B381" s="21"/>
      <c r="C381" s="21"/>
      <c r="D381" s="21"/>
      <c r="E381" s="21"/>
      <c r="F381" s="21"/>
      <c r="G381" s="21"/>
      <c r="H381" s="22"/>
      <c r="I381" s="22"/>
      <c r="J381" s="22"/>
      <c r="K381" s="22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5.75" customHeight="1">
      <c r="A382" s="21"/>
      <c r="B382" s="21"/>
      <c r="C382" s="21"/>
      <c r="D382" s="21"/>
      <c r="E382" s="21"/>
      <c r="F382" s="21"/>
      <c r="G382" s="21"/>
      <c r="H382" s="22"/>
      <c r="I382" s="22"/>
      <c r="J382" s="22"/>
      <c r="K382" s="22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5.75" customHeight="1">
      <c r="A383" s="21"/>
      <c r="B383" s="21"/>
      <c r="C383" s="21"/>
      <c r="D383" s="21"/>
      <c r="E383" s="21"/>
      <c r="F383" s="21"/>
      <c r="G383" s="21"/>
      <c r="H383" s="22"/>
      <c r="I383" s="22"/>
      <c r="J383" s="22"/>
      <c r="K383" s="22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5.75" customHeight="1">
      <c r="A384" s="21"/>
      <c r="B384" s="21"/>
      <c r="C384" s="21"/>
      <c r="D384" s="21"/>
      <c r="E384" s="21"/>
      <c r="F384" s="21"/>
      <c r="G384" s="21"/>
      <c r="H384" s="22"/>
      <c r="I384" s="22"/>
      <c r="J384" s="22"/>
      <c r="K384" s="22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5.75" customHeight="1">
      <c r="A385" s="21"/>
      <c r="B385" s="21"/>
      <c r="C385" s="21"/>
      <c r="D385" s="21"/>
      <c r="E385" s="21"/>
      <c r="F385" s="21"/>
      <c r="G385" s="21"/>
      <c r="H385" s="22"/>
      <c r="I385" s="22"/>
      <c r="J385" s="22"/>
      <c r="K385" s="22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5.75" customHeight="1">
      <c r="A386" s="21"/>
      <c r="B386" s="21"/>
      <c r="C386" s="21"/>
      <c r="D386" s="21"/>
      <c r="E386" s="21"/>
      <c r="F386" s="21"/>
      <c r="G386" s="21"/>
      <c r="H386" s="22"/>
      <c r="I386" s="22"/>
      <c r="J386" s="22"/>
      <c r="K386" s="22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5.75" customHeight="1">
      <c r="A387" s="21"/>
      <c r="B387" s="21"/>
      <c r="C387" s="21"/>
      <c r="D387" s="21"/>
      <c r="E387" s="21"/>
      <c r="F387" s="21"/>
      <c r="G387" s="21"/>
      <c r="H387" s="22"/>
      <c r="I387" s="22"/>
      <c r="J387" s="22"/>
      <c r="K387" s="22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5.75" customHeight="1">
      <c r="A388" s="21"/>
      <c r="B388" s="21"/>
      <c r="C388" s="21"/>
      <c r="D388" s="21"/>
      <c r="E388" s="21"/>
      <c r="F388" s="21"/>
      <c r="G388" s="21"/>
      <c r="H388" s="22"/>
      <c r="I388" s="22"/>
      <c r="J388" s="22"/>
      <c r="K388" s="22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5.75" customHeight="1">
      <c r="A389" s="21"/>
      <c r="B389" s="21"/>
      <c r="C389" s="21"/>
      <c r="D389" s="21"/>
      <c r="E389" s="21"/>
      <c r="F389" s="21"/>
      <c r="G389" s="21"/>
      <c r="H389" s="22"/>
      <c r="I389" s="22"/>
      <c r="J389" s="22"/>
      <c r="K389" s="22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5.75" customHeight="1">
      <c r="A390" s="21"/>
      <c r="B390" s="21"/>
      <c r="C390" s="21"/>
      <c r="D390" s="21"/>
      <c r="E390" s="21"/>
      <c r="F390" s="21"/>
      <c r="G390" s="21"/>
      <c r="H390" s="22"/>
      <c r="I390" s="22"/>
      <c r="J390" s="22"/>
      <c r="K390" s="22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5.75" customHeight="1">
      <c r="A391" s="21"/>
      <c r="B391" s="21"/>
      <c r="C391" s="21"/>
      <c r="D391" s="21"/>
      <c r="E391" s="21"/>
      <c r="F391" s="21"/>
      <c r="G391" s="21"/>
      <c r="H391" s="22"/>
      <c r="I391" s="22"/>
      <c r="J391" s="22"/>
      <c r="K391" s="22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5.75" customHeight="1">
      <c r="A392" s="21"/>
      <c r="B392" s="21"/>
      <c r="C392" s="21"/>
      <c r="D392" s="21"/>
      <c r="E392" s="21"/>
      <c r="F392" s="21"/>
      <c r="G392" s="21"/>
      <c r="H392" s="22"/>
      <c r="I392" s="22"/>
      <c r="J392" s="22"/>
      <c r="K392" s="22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5.75" customHeight="1">
      <c r="A393" s="21"/>
      <c r="B393" s="21"/>
      <c r="C393" s="21"/>
      <c r="D393" s="21"/>
      <c r="E393" s="21"/>
      <c r="F393" s="21"/>
      <c r="G393" s="21"/>
      <c r="H393" s="22"/>
      <c r="I393" s="22"/>
      <c r="J393" s="22"/>
      <c r="K393" s="22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5.75" customHeight="1">
      <c r="A394" s="21"/>
      <c r="B394" s="21"/>
      <c r="C394" s="21"/>
      <c r="D394" s="21"/>
      <c r="E394" s="21"/>
      <c r="F394" s="21"/>
      <c r="G394" s="21"/>
      <c r="H394" s="22"/>
      <c r="I394" s="22"/>
      <c r="J394" s="22"/>
      <c r="K394" s="22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5.75" customHeight="1">
      <c r="A395" s="21"/>
      <c r="B395" s="21"/>
      <c r="C395" s="21"/>
      <c r="D395" s="21"/>
      <c r="E395" s="21"/>
      <c r="F395" s="21"/>
      <c r="G395" s="21"/>
      <c r="H395" s="22"/>
      <c r="I395" s="22"/>
      <c r="J395" s="22"/>
      <c r="K395" s="22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5.75" customHeight="1">
      <c r="A396" s="21"/>
      <c r="B396" s="21"/>
      <c r="C396" s="21"/>
      <c r="D396" s="21"/>
      <c r="E396" s="21"/>
      <c r="F396" s="21"/>
      <c r="G396" s="21"/>
      <c r="H396" s="22"/>
      <c r="I396" s="22"/>
      <c r="J396" s="22"/>
      <c r="K396" s="22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5.75" customHeight="1">
      <c r="A397" s="21"/>
      <c r="B397" s="21"/>
      <c r="C397" s="21"/>
      <c r="D397" s="21"/>
      <c r="E397" s="21"/>
      <c r="F397" s="21"/>
      <c r="G397" s="21"/>
      <c r="H397" s="22"/>
      <c r="I397" s="22"/>
      <c r="J397" s="22"/>
      <c r="K397" s="22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5.75" customHeight="1">
      <c r="A398" s="21"/>
      <c r="B398" s="21"/>
      <c r="C398" s="21"/>
      <c r="D398" s="21"/>
      <c r="E398" s="21"/>
      <c r="F398" s="21"/>
      <c r="G398" s="21"/>
      <c r="H398" s="22"/>
      <c r="I398" s="22"/>
      <c r="J398" s="22"/>
      <c r="K398" s="22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5.75" customHeight="1">
      <c r="A399" s="21"/>
      <c r="B399" s="21"/>
      <c r="C399" s="21"/>
      <c r="D399" s="21"/>
      <c r="E399" s="21"/>
      <c r="F399" s="21"/>
      <c r="G399" s="21"/>
      <c r="H399" s="22"/>
      <c r="I399" s="22"/>
      <c r="J399" s="22"/>
      <c r="K399" s="22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5.75" customHeight="1">
      <c r="A400" s="21"/>
      <c r="B400" s="21"/>
      <c r="C400" s="21"/>
      <c r="D400" s="21"/>
      <c r="E400" s="21"/>
      <c r="F400" s="21"/>
      <c r="G400" s="21"/>
      <c r="H400" s="22"/>
      <c r="I400" s="22"/>
      <c r="J400" s="22"/>
      <c r="K400" s="22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5.75" customHeight="1">
      <c r="A401" s="21"/>
      <c r="B401" s="21"/>
      <c r="C401" s="21"/>
      <c r="D401" s="21"/>
      <c r="E401" s="21"/>
      <c r="F401" s="21"/>
      <c r="G401" s="21"/>
      <c r="H401" s="22"/>
      <c r="I401" s="22"/>
      <c r="J401" s="22"/>
      <c r="K401" s="22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5.75" customHeight="1">
      <c r="A402" s="21"/>
      <c r="B402" s="21"/>
      <c r="C402" s="21"/>
      <c r="D402" s="21"/>
      <c r="E402" s="21"/>
      <c r="F402" s="21"/>
      <c r="G402" s="21"/>
      <c r="H402" s="22"/>
      <c r="I402" s="22"/>
      <c r="J402" s="22"/>
      <c r="K402" s="22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5.75" customHeight="1">
      <c r="A403" s="21"/>
      <c r="B403" s="21"/>
      <c r="C403" s="21"/>
      <c r="D403" s="21"/>
      <c r="E403" s="21"/>
      <c r="F403" s="21"/>
      <c r="G403" s="21"/>
      <c r="H403" s="22"/>
      <c r="I403" s="22"/>
      <c r="J403" s="22"/>
      <c r="K403" s="22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5.75" customHeight="1">
      <c r="A404" s="21"/>
      <c r="B404" s="21"/>
      <c r="C404" s="21"/>
      <c r="D404" s="21"/>
      <c r="E404" s="21"/>
      <c r="F404" s="21"/>
      <c r="G404" s="21"/>
      <c r="H404" s="22"/>
      <c r="I404" s="22"/>
      <c r="J404" s="22"/>
      <c r="K404" s="22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5.75" customHeight="1">
      <c r="A405" s="21"/>
      <c r="B405" s="21"/>
      <c r="C405" s="21"/>
      <c r="D405" s="21"/>
      <c r="E405" s="21"/>
      <c r="F405" s="21"/>
      <c r="G405" s="21"/>
      <c r="H405" s="22"/>
      <c r="I405" s="22"/>
      <c r="J405" s="22"/>
      <c r="K405" s="22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5.75" customHeight="1">
      <c r="A406" s="21"/>
      <c r="B406" s="21"/>
      <c r="C406" s="21"/>
      <c r="D406" s="21"/>
      <c r="E406" s="21"/>
      <c r="F406" s="21"/>
      <c r="G406" s="21"/>
      <c r="H406" s="22"/>
      <c r="I406" s="22"/>
      <c r="J406" s="22"/>
      <c r="K406" s="22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5.75" customHeight="1">
      <c r="A407" s="21"/>
      <c r="B407" s="21"/>
      <c r="C407" s="21"/>
      <c r="D407" s="21"/>
      <c r="E407" s="21"/>
      <c r="F407" s="21"/>
      <c r="G407" s="21"/>
      <c r="H407" s="22"/>
      <c r="I407" s="22"/>
      <c r="J407" s="22"/>
      <c r="K407" s="22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5.75" customHeight="1">
      <c r="A408" s="21"/>
      <c r="B408" s="21"/>
      <c r="C408" s="21"/>
      <c r="D408" s="21"/>
      <c r="E408" s="21"/>
      <c r="F408" s="21"/>
      <c r="G408" s="21"/>
      <c r="H408" s="22"/>
      <c r="I408" s="22"/>
      <c r="J408" s="22"/>
      <c r="K408" s="22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5.75" customHeight="1">
      <c r="A409" s="21"/>
      <c r="B409" s="21"/>
      <c r="C409" s="21"/>
      <c r="D409" s="21"/>
      <c r="E409" s="21"/>
      <c r="F409" s="21"/>
      <c r="G409" s="21"/>
      <c r="H409" s="22"/>
      <c r="I409" s="22"/>
      <c r="J409" s="22"/>
      <c r="K409" s="22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5.75" customHeight="1">
      <c r="A410" s="21"/>
      <c r="B410" s="21"/>
      <c r="C410" s="21"/>
      <c r="D410" s="21"/>
      <c r="E410" s="21"/>
      <c r="F410" s="21"/>
      <c r="G410" s="21"/>
      <c r="H410" s="22"/>
      <c r="I410" s="22"/>
      <c r="J410" s="22"/>
      <c r="K410" s="22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5.75" customHeight="1">
      <c r="A411" s="21"/>
      <c r="B411" s="21"/>
      <c r="C411" s="21"/>
      <c r="D411" s="21"/>
      <c r="E411" s="21"/>
      <c r="F411" s="21"/>
      <c r="G411" s="21"/>
      <c r="H411" s="22"/>
      <c r="I411" s="22"/>
      <c r="J411" s="22"/>
      <c r="K411" s="22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5.75" customHeight="1">
      <c r="A412" s="21"/>
      <c r="B412" s="21"/>
      <c r="C412" s="21"/>
      <c r="D412" s="21"/>
      <c r="E412" s="21"/>
      <c r="F412" s="21"/>
      <c r="G412" s="21"/>
      <c r="H412" s="22"/>
      <c r="I412" s="22"/>
      <c r="J412" s="22"/>
      <c r="K412" s="22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5.75" customHeight="1">
      <c r="A413" s="21"/>
      <c r="B413" s="21"/>
      <c r="C413" s="21"/>
      <c r="D413" s="21"/>
      <c r="E413" s="21"/>
      <c r="F413" s="21"/>
      <c r="G413" s="21"/>
      <c r="H413" s="22"/>
      <c r="I413" s="22"/>
      <c r="J413" s="22"/>
      <c r="K413" s="22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5.75" customHeight="1">
      <c r="A414" s="21"/>
      <c r="B414" s="21"/>
      <c r="C414" s="21"/>
      <c r="D414" s="21"/>
      <c r="E414" s="21"/>
      <c r="F414" s="21"/>
      <c r="G414" s="21"/>
      <c r="H414" s="22"/>
      <c r="I414" s="22"/>
      <c r="J414" s="22"/>
      <c r="K414" s="22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5.75" customHeight="1">
      <c r="A415" s="21"/>
      <c r="B415" s="21"/>
      <c r="C415" s="21"/>
      <c r="D415" s="21"/>
      <c r="E415" s="21"/>
      <c r="F415" s="21"/>
      <c r="G415" s="21"/>
      <c r="H415" s="22"/>
      <c r="I415" s="22"/>
      <c r="J415" s="22"/>
      <c r="K415" s="22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5.75" customHeight="1">
      <c r="A416" s="21"/>
      <c r="B416" s="21"/>
      <c r="C416" s="21"/>
      <c r="D416" s="21"/>
      <c r="E416" s="21"/>
      <c r="F416" s="21"/>
      <c r="G416" s="21"/>
      <c r="H416" s="22"/>
      <c r="I416" s="22"/>
      <c r="J416" s="22"/>
      <c r="K416" s="22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5.75" customHeight="1">
      <c r="A417" s="21"/>
      <c r="B417" s="21"/>
      <c r="C417" s="21"/>
      <c r="D417" s="21"/>
      <c r="E417" s="21"/>
      <c r="F417" s="21"/>
      <c r="G417" s="21"/>
      <c r="H417" s="22"/>
      <c r="I417" s="22"/>
      <c r="J417" s="22"/>
      <c r="K417" s="22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5.75" customHeight="1">
      <c r="A418" s="21"/>
      <c r="B418" s="21"/>
      <c r="C418" s="21"/>
      <c r="D418" s="21"/>
      <c r="E418" s="21"/>
      <c r="F418" s="21"/>
      <c r="G418" s="21"/>
      <c r="H418" s="22"/>
      <c r="I418" s="22"/>
      <c r="J418" s="22"/>
      <c r="K418" s="22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5.75" customHeight="1">
      <c r="A419" s="21"/>
      <c r="B419" s="21"/>
      <c r="C419" s="21"/>
      <c r="D419" s="21"/>
      <c r="E419" s="21"/>
      <c r="F419" s="21"/>
      <c r="G419" s="21"/>
      <c r="H419" s="22"/>
      <c r="I419" s="22"/>
      <c r="J419" s="22"/>
      <c r="K419" s="22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5.75" customHeight="1">
      <c r="A420" s="21"/>
      <c r="B420" s="21"/>
      <c r="C420" s="21"/>
      <c r="D420" s="21"/>
      <c r="E420" s="21"/>
      <c r="F420" s="21"/>
      <c r="G420" s="21"/>
      <c r="H420" s="22"/>
      <c r="I420" s="22"/>
      <c r="J420" s="22"/>
      <c r="K420" s="22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5.75" customHeight="1">
      <c r="A421" s="21"/>
      <c r="B421" s="21"/>
      <c r="C421" s="21"/>
      <c r="D421" s="21"/>
      <c r="E421" s="21"/>
      <c r="F421" s="21"/>
      <c r="G421" s="21"/>
      <c r="H421" s="22"/>
      <c r="I421" s="22"/>
      <c r="J421" s="22"/>
      <c r="K421" s="22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5.75" customHeight="1">
      <c r="A422" s="21"/>
      <c r="B422" s="21"/>
      <c r="C422" s="21"/>
      <c r="D422" s="21"/>
      <c r="E422" s="21"/>
      <c r="F422" s="21"/>
      <c r="G422" s="21"/>
      <c r="H422" s="22"/>
      <c r="I422" s="22"/>
      <c r="J422" s="22"/>
      <c r="K422" s="22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5.75" customHeight="1">
      <c r="A423" s="21"/>
      <c r="B423" s="21"/>
      <c r="C423" s="21"/>
      <c r="D423" s="21"/>
      <c r="E423" s="21"/>
      <c r="F423" s="21"/>
      <c r="G423" s="21"/>
      <c r="H423" s="22"/>
      <c r="I423" s="22"/>
      <c r="J423" s="22"/>
      <c r="K423" s="22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5.75" customHeight="1">
      <c r="A424" s="21"/>
      <c r="B424" s="21"/>
      <c r="C424" s="21"/>
      <c r="D424" s="21"/>
      <c r="E424" s="21"/>
      <c r="F424" s="21"/>
      <c r="G424" s="21"/>
      <c r="H424" s="22"/>
      <c r="I424" s="22"/>
      <c r="J424" s="22"/>
      <c r="K424" s="22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5.75" customHeight="1">
      <c r="A425" s="21"/>
      <c r="B425" s="21"/>
      <c r="C425" s="21"/>
      <c r="D425" s="21"/>
      <c r="E425" s="21"/>
      <c r="F425" s="21"/>
      <c r="G425" s="21"/>
      <c r="H425" s="22"/>
      <c r="I425" s="22"/>
      <c r="J425" s="22"/>
      <c r="K425" s="22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5.75" customHeight="1">
      <c r="A426" s="21"/>
      <c r="B426" s="21"/>
      <c r="C426" s="21"/>
      <c r="D426" s="21"/>
      <c r="E426" s="21"/>
      <c r="F426" s="21"/>
      <c r="G426" s="21"/>
      <c r="H426" s="22"/>
      <c r="I426" s="22"/>
      <c r="J426" s="22"/>
      <c r="K426" s="22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5.75" customHeight="1">
      <c r="A427" s="21"/>
      <c r="B427" s="21"/>
      <c r="C427" s="21"/>
      <c r="D427" s="21"/>
      <c r="E427" s="21"/>
      <c r="F427" s="21"/>
      <c r="G427" s="21"/>
      <c r="H427" s="22"/>
      <c r="I427" s="22"/>
      <c r="J427" s="22"/>
      <c r="K427" s="22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5.75" customHeight="1">
      <c r="A428" s="21"/>
      <c r="B428" s="21"/>
      <c r="C428" s="21"/>
      <c r="D428" s="21"/>
      <c r="E428" s="21"/>
      <c r="F428" s="21"/>
      <c r="G428" s="21"/>
      <c r="H428" s="22"/>
      <c r="I428" s="22"/>
      <c r="J428" s="22"/>
      <c r="K428" s="22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5.75" customHeight="1">
      <c r="A429" s="21"/>
      <c r="B429" s="21"/>
      <c r="C429" s="21"/>
      <c r="D429" s="21"/>
      <c r="E429" s="21"/>
      <c r="F429" s="21"/>
      <c r="G429" s="21"/>
      <c r="H429" s="22"/>
      <c r="I429" s="22"/>
      <c r="J429" s="22"/>
      <c r="K429" s="22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5.75" customHeight="1">
      <c r="A430" s="21"/>
      <c r="B430" s="21"/>
      <c r="C430" s="21"/>
      <c r="D430" s="21"/>
      <c r="E430" s="21"/>
      <c r="F430" s="21"/>
      <c r="G430" s="21"/>
      <c r="H430" s="22"/>
      <c r="I430" s="22"/>
      <c r="J430" s="22"/>
      <c r="K430" s="22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5.75" customHeight="1">
      <c r="A431" s="21"/>
      <c r="B431" s="21"/>
      <c r="C431" s="21"/>
      <c r="D431" s="21"/>
      <c r="E431" s="21"/>
      <c r="F431" s="21"/>
      <c r="G431" s="21"/>
      <c r="H431" s="22"/>
      <c r="I431" s="22"/>
      <c r="J431" s="22"/>
      <c r="K431" s="22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5.75" customHeight="1">
      <c r="A432" s="21"/>
      <c r="B432" s="21"/>
      <c r="C432" s="21"/>
      <c r="D432" s="21"/>
      <c r="E432" s="21"/>
      <c r="F432" s="21"/>
      <c r="G432" s="21"/>
      <c r="H432" s="22"/>
      <c r="I432" s="22"/>
      <c r="J432" s="22"/>
      <c r="K432" s="22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5.75" customHeight="1">
      <c r="A433" s="21"/>
      <c r="B433" s="21"/>
      <c r="C433" s="21"/>
      <c r="D433" s="21"/>
      <c r="E433" s="21"/>
      <c r="F433" s="21"/>
      <c r="G433" s="21"/>
      <c r="H433" s="22"/>
      <c r="I433" s="22"/>
      <c r="J433" s="22"/>
      <c r="K433" s="22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5.75" customHeight="1">
      <c r="A434" s="21"/>
      <c r="B434" s="21"/>
      <c r="C434" s="21"/>
      <c r="D434" s="21"/>
      <c r="E434" s="21"/>
      <c r="F434" s="21"/>
      <c r="G434" s="21"/>
      <c r="H434" s="22"/>
      <c r="I434" s="22"/>
      <c r="J434" s="22"/>
      <c r="K434" s="22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5.75" customHeight="1">
      <c r="A435" s="21"/>
      <c r="B435" s="21"/>
      <c r="C435" s="21"/>
      <c r="D435" s="21"/>
      <c r="E435" s="21"/>
      <c r="F435" s="21"/>
      <c r="G435" s="21"/>
      <c r="H435" s="22"/>
      <c r="I435" s="22"/>
      <c r="J435" s="22"/>
      <c r="K435" s="22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5.75" customHeight="1">
      <c r="A436" s="21"/>
      <c r="B436" s="21"/>
      <c r="C436" s="21"/>
      <c r="D436" s="21"/>
      <c r="E436" s="21"/>
      <c r="F436" s="21"/>
      <c r="G436" s="21"/>
      <c r="H436" s="22"/>
      <c r="I436" s="22"/>
      <c r="J436" s="22"/>
      <c r="K436" s="22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5.75" customHeight="1">
      <c r="A437" s="21"/>
      <c r="B437" s="21"/>
      <c r="C437" s="21"/>
      <c r="D437" s="21"/>
      <c r="E437" s="21"/>
      <c r="F437" s="21"/>
      <c r="G437" s="21"/>
      <c r="H437" s="22"/>
      <c r="I437" s="22"/>
      <c r="J437" s="22"/>
      <c r="K437" s="22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5.75" customHeight="1">
      <c r="A438" s="21"/>
      <c r="B438" s="21"/>
      <c r="C438" s="21"/>
      <c r="D438" s="21"/>
      <c r="E438" s="21"/>
      <c r="F438" s="21"/>
      <c r="G438" s="21"/>
      <c r="H438" s="22"/>
      <c r="I438" s="22"/>
      <c r="J438" s="22"/>
      <c r="K438" s="22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5.75" customHeight="1">
      <c r="A439" s="21"/>
      <c r="B439" s="21"/>
      <c r="C439" s="21"/>
      <c r="D439" s="21"/>
      <c r="E439" s="21"/>
      <c r="F439" s="21"/>
      <c r="G439" s="21"/>
      <c r="H439" s="22"/>
      <c r="I439" s="22"/>
      <c r="J439" s="22"/>
      <c r="K439" s="22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5.75" customHeight="1">
      <c r="A440" s="21"/>
      <c r="B440" s="21"/>
      <c r="C440" s="21"/>
      <c r="D440" s="21"/>
      <c r="E440" s="21"/>
      <c r="F440" s="21"/>
      <c r="G440" s="21"/>
      <c r="H440" s="22"/>
      <c r="I440" s="22"/>
      <c r="J440" s="22"/>
      <c r="K440" s="22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5.75" customHeight="1">
      <c r="A441" s="21"/>
      <c r="B441" s="21"/>
      <c r="C441" s="21"/>
      <c r="D441" s="21"/>
      <c r="E441" s="21"/>
      <c r="F441" s="21"/>
      <c r="G441" s="21"/>
      <c r="H441" s="22"/>
      <c r="I441" s="22"/>
      <c r="J441" s="22"/>
      <c r="K441" s="22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5.75" customHeight="1">
      <c r="A442" s="21"/>
      <c r="B442" s="21"/>
      <c r="C442" s="21"/>
      <c r="D442" s="21"/>
      <c r="E442" s="21"/>
      <c r="F442" s="21"/>
      <c r="G442" s="21"/>
      <c r="H442" s="22"/>
      <c r="I442" s="22"/>
      <c r="J442" s="22"/>
      <c r="K442" s="22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5.75" customHeight="1">
      <c r="A443" s="21"/>
      <c r="B443" s="21"/>
      <c r="C443" s="21"/>
      <c r="D443" s="21"/>
      <c r="E443" s="21"/>
      <c r="F443" s="21"/>
      <c r="G443" s="21"/>
      <c r="H443" s="22"/>
      <c r="I443" s="22"/>
      <c r="J443" s="22"/>
      <c r="K443" s="22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5.75" customHeight="1">
      <c r="A444" s="21"/>
      <c r="B444" s="21"/>
      <c r="C444" s="21"/>
      <c r="D444" s="21"/>
      <c r="E444" s="21"/>
      <c r="F444" s="21"/>
      <c r="G444" s="21"/>
      <c r="H444" s="22"/>
      <c r="I444" s="22"/>
      <c r="J444" s="22"/>
      <c r="K444" s="22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5.75" customHeight="1">
      <c r="A445" s="21"/>
      <c r="B445" s="21"/>
      <c r="C445" s="21"/>
      <c r="D445" s="21"/>
      <c r="E445" s="21"/>
      <c r="F445" s="21"/>
      <c r="G445" s="21"/>
      <c r="H445" s="22"/>
      <c r="I445" s="22"/>
      <c r="J445" s="22"/>
      <c r="K445" s="22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5.75" customHeight="1">
      <c r="A446" s="21"/>
      <c r="B446" s="21"/>
      <c r="C446" s="21"/>
      <c r="D446" s="21"/>
      <c r="E446" s="21"/>
      <c r="F446" s="21"/>
      <c r="G446" s="21"/>
      <c r="H446" s="22"/>
      <c r="I446" s="22"/>
      <c r="J446" s="22"/>
      <c r="K446" s="22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5.75" customHeight="1">
      <c r="A447" s="21"/>
      <c r="B447" s="21"/>
      <c r="C447" s="21"/>
      <c r="D447" s="21"/>
      <c r="E447" s="21"/>
      <c r="F447" s="21"/>
      <c r="G447" s="21"/>
      <c r="H447" s="22"/>
      <c r="I447" s="22"/>
      <c r="J447" s="22"/>
      <c r="K447" s="22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5.75" customHeight="1">
      <c r="A448" s="21"/>
      <c r="B448" s="21"/>
      <c r="C448" s="21"/>
      <c r="D448" s="21"/>
      <c r="E448" s="21"/>
      <c r="F448" s="21"/>
      <c r="G448" s="21"/>
      <c r="H448" s="22"/>
      <c r="I448" s="22"/>
      <c r="J448" s="22"/>
      <c r="K448" s="22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5.75" customHeight="1">
      <c r="A449" s="21"/>
      <c r="B449" s="21"/>
      <c r="C449" s="21"/>
      <c r="D449" s="21"/>
      <c r="E449" s="21"/>
      <c r="F449" s="21"/>
      <c r="G449" s="21"/>
      <c r="H449" s="22"/>
      <c r="I449" s="22"/>
      <c r="J449" s="22"/>
      <c r="K449" s="22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5.75" customHeight="1">
      <c r="A450" s="21"/>
      <c r="B450" s="21"/>
      <c r="C450" s="21"/>
      <c r="D450" s="21"/>
      <c r="E450" s="21"/>
      <c r="F450" s="21"/>
      <c r="G450" s="21"/>
      <c r="H450" s="22"/>
      <c r="I450" s="22"/>
      <c r="J450" s="22"/>
      <c r="K450" s="22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5.75" customHeight="1">
      <c r="A451" s="21"/>
      <c r="B451" s="21"/>
      <c r="C451" s="21"/>
      <c r="D451" s="21"/>
      <c r="E451" s="21"/>
      <c r="F451" s="21"/>
      <c r="G451" s="21"/>
      <c r="H451" s="22"/>
      <c r="I451" s="22"/>
      <c r="J451" s="22"/>
      <c r="K451" s="22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5.75" customHeight="1">
      <c r="A452" s="21"/>
      <c r="B452" s="21"/>
      <c r="C452" s="21"/>
      <c r="D452" s="21"/>
      <c r="E452" s="21"/>
      <c r="F452" s="21"/>
      <c r="G452" s="21"/>
      <c r="H452" s="22"/>
      <c r="I452" s="22"/>
      <c r="J452" s="22"/>
      <c r="K452" s="22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5.75" customHeight="1">
      <c r="A453" s="21"/>
      <c r="B453" s="21"/>
      <c r="C453" s="21"/>
      <c r="D453" s="21"/>
      <c r="E453" s="21"/>
      <c r="F453" s="21"/>
      <c r="G453" s="21"/>
      <c r="H453" s="22"/>
      <c r="I453" s="22"/>
      <c r="J453" s="22"/>
      <c r="K453" s="22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5.75" customHeight="1">
      <c r="A454" s="21"/>
      <c r="B454" s="21"/>
      <c r="C454" s="21"/>
      <c r="D454" s="21"/>
      <c r="E454" s="21"/>
      <c r="F454" s="21"/>
      <c r="G454" s="21"/>
      <c r="H454" s="22"/>
      <c r="I454" s="22"/>
      <c r="J454" s="22"/>
      <c r="K454" s="22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5.75" customHeight="1">
      <c r="A455" s="21"/>
      <c r="B455" s="21"/>
      <c r="C455" s="21"/>
      <c r="D455" s="21"/>
      <c r="E455" s="21"/>
      <c r="F455" s="21"/>
      <c r="G455" s="21"/>
      <c r="H455" s="22"/>
      <c r="I455" s="22"/>
      <c r="J455" s="22"/>
      <c r="K455" s="22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5.75" customHeight="1">
      <c r="A456" s="21"/>
      <c r="B456" s="21"/>
      <c r="C456" s="21"/>
      <c r="D456" s="21"/>
      <c r="E456" s="21"/>
      <c r="F456" s="21"/>
      <c r="G456" s="21"/>
      <c r="H456" s="22"/>
      <c r="I456" s="22"/>
      <c r="J456" s="22"/>
      <c r="K456" s="22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5.75" customHeight="1">
      <c r="A457" s="21"/>
      <c r="B457" s="21"/>
      <c r="C457" s="21"/>
      <c r="D457" s="21"/>
      <c r="E457" s="21"/>
      <c r="F457" s="21"/>
      <c r="G457" s="21"/>
      <c r="H457" s="22"/>
      <c r="I457" s="22"/>
      <c r="J457" s="22"/>
      <c r="K457" s="22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5.75" customHeight="1">
      <c r="A458" s="21"/>
      <c r="B458" s="21"/>
      <c r="C458" s="21"/>
      <c r="D458" s="21"/>
      <c r="E458" s="21"/>
      <c r="F458" s="21"/>
      <c r="G458" s="21"/>
      <c r="H458" s="22"/>
      <c r="I458" s="22"/>
      <c r="J458" s="22"/>
      <c r="K458" s="22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5.75" customHeight="1">
      <c r="A459" s="21"/>
      <c r="B459" s="21"/>
      <c r="C459" s="21"/>
      <c r="D459" s="21"/>
      <c r="E459" s="21"/>
      <c r="F459" s="21"/>
      <c r="G459" s="21"/>
      <c r="H459" s="22"/>
      <c r="I459" s="22"/>
      <c r="J459" s="22"/>
      <c r="K459" s="22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5.75" customHeight="1">
      <c r="A460" s="21"/>
      <c r="B460" s="21"/>
      <c r="C460" s="21"/>
      <c r="D460" s="21"/>
      <c r="E460" s="21"/>
      <c r="F460" s="21"/>
      <c r="G460" s="21"/>
      <c r="H460" s="22"/>
      <c r="I460" s="22"/>
      <c r="J460" s="22"/>
      <c r="K460" s="22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5.75" customHeight="1">
      <c r="A461" s="21"/>
      <c r="B461" s="21"/>
      <c r="C461" s="21"/>
      <c r="D461" s="21"/>
      <c r="E461" s="21"/>
      <c r="F461" s="21"/>
      <c r="G461" s="21"/>
      <c r="H461" s="22"/>
      <c r="I461" s="22"/>
      <c r="J461" s="22"/>
      <c r="K461" s="22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5.75" customHeight="1">
      <c r="A462" s="21"/>
      <c r="B462" s="21"/>
      <c r="C462" s="21"/>
      <c r="D462" s="21"/>
      <c r="E462" s="21"/>
      <c r="F462" s="21"/>
      <c r="G462" s="21"/>
      <c r="H462" s="22"/>
      <c r="I462" s="22"/>
      <c r="J462" s="22"/>
      <c r="K462" s="22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5.75" customHeight="1">
      <c r="A463" s="21"/>
      <c r="B463" s="21"/>
      <c r="C463" s="21"/>
      <c r="D463" s="21"/>
      <c r="E463" s="21"/>
      <c r="F463" s="21"/>
      <c r="G463" s="21"/>
      <c r="H463" s="22"/>
      <c r="I463" s="22"/>
      <c r="J463" s="22"/>
      <c r="K463" s="22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5.75" customHeight="1">
      <c r="A464" s="21"/>
      <c r="B464" s="21"/>
      <c r="C464" s="21"/>
      <c r="D464" s="21"/>
      <c r="E464" s="21"/>
      <c r="F464" s="21"/>
      <c r="G464" s="21"/>
      <c r="H464" s="22"/>
      <c r="I464" s="22"/>
      <c r="J464" s="22"/>
      <c r="K464" s="22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5.75" customHeight="1">
      <c r="A465" s="21"/>
      <c r="B465" s="21"/>
      <c r="C465" s="21"/>
      <c r="D465" s="21"/>
      <c r="E465" s="21"/>
      <c r="F465" s="21"/>
      <c r="G465" s="21"/>
      <c r="H465" s="22"/>
      <c r="I465" s="22"/>
      <c r="J465" s="22"/>
      <c r="K465" s="22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5.75" customHeight="1">
      <c r="A466" s="21"/>
      <c r="B466" s="21"/>
      <c r="C466" s="21"/>
      <c r="D466" s="21"/>
      <c r="E466" s="21"/>
      <c r="F466" s="21"/>
      <c r="G466" s="21"/>
      <c r="H466" s="22"/>
      <c r="I466" s="22"/>
      <c r="J466" s="22"/>
      <c r="K466" s="22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5.75" customHeight="1">
      <c r="A467" s="21"/>
      <c r="B467" s="21"/>
      <c r="C467" s="21"/>
      <c r="D467" s="21"/>
      <c r="E467" s="21"/>
      <c r="F467" s="21"/>
      <c r="G467" s="21"/>
      <c r="H467" s="22"/>
      <c r="I467" s="22"/>
      <c r="J467" s="22"/>
      <c r="K467" s="22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5.75" customHeight="1">
      <c r="A468" s="21"/>
      <c r="B468" s="21"/>
      <c r="C468" s="21"/>
      <c r="D468" s="21"/>
      <c r="E468" s="21"/>
      <c r="F468" s="21"/>
      <c r="G468" s="21"/>
      <c r="H468" s="22"/>
      <c r="I468" s="22"/>
      <c r="J468" s="22"/>
      <c r="K468" s="22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5.75" customHeight="1">
      <c r="A469" s="21"/>
      <c r="B469" s="21"/>
      <c r="C469" s="21"/>
      <c r="D469" s="21"/>
      <c r="E469" s="21"/>
      <c r="F469" s="21"/>
      <c r="G469" s="21"/>
      <c r="H469" s="22"/>
      <c r="I469" s="22"/>
      <c r="J469" s="22"/>
      <c r="K469" s="22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5.75" customHeight="1">
      <c r="A470" s="21"/>
      <c r="B470" s="21"/>
      <c r="C470" s="21"/>
      <c r="D470" s="21"/>
      <c r="E470" s="21"/>
      <c r="F470" s="21"/>
      <c r="G470" s="21"/>
      <c r="H470" s="22"/>
      <c r="I470" s="22"/>
      <c r="J470" s="22"/>
      <c r="K470" s="22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5.75" customHeight="1">
      <c r="A471" s="21"/>
      <c r="B471" s="21"/>
      <c r="C471" s="21"/>
      <c r="D471" s="21"/>
      <c r="E471" s="21"/>
      <c r="F471" s="21"/>
      <c r="G471" s="21"/>
      <c r="H471" s="22"/>
      <c r="I471" s="22"/>
      <c r="J471" s="22"/>
      <c r="K471" s="22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5.75" customHeight="1">
      <c r="A472" s="21"/>
      <c r="B472" s="21"/>
      <c r="C472" s="21"/>
      <c r="D472" s="21"/>
      <c r="E472" s="21"/>
      <c r="F472" s="21"/>
      <c r="G472" s="21"/>
      <c r="H472" s="22"/>
      <c r="I472" s="22"/>
      <c r="J472" s="22"/>
      <c r="K472" s="22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5.75" customHeight="1">
      <c r="A473" s="21"/>
      <c r="B473" s="21"/>
      <c r="C473" s="21"/>
      <c r="D473" s="21"/>
      <c r="E473" s="21"/>
      <c r="F473" s="21"/>
      <c r="G473" s="21"/>
      <c r="H473" s="22"/>
      <c r="I473" s="22"/>
      <c r="J473" s="22"/>
      <c r="K473" s="22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5.75" customHeight="1">
      <c r="A474" s="21"/>
      <c r="B474" s="21"/>
      <c r="C474" s="21"/>
      <c r="D474" s="21"/>
      <c r="E474" s="21"/>
      <c r="F474" s="21"/>
      <c r="G474" s="21"/>
      <c r="H474" s="22"/>
      <c r="I474" s="22"/>
      <c r="J474" s="22"/>
      <c r="K474" s="22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5.75" customHeight="1">
      <c r="A475" s="21"/>
      <c r="B475" s="21"/>
      <c r="C475" s="21"/>
      <c r="D475" s="21"/>
      <c r="E475" s="21"/>
      <c r="F475" s="21"/>
      <c r="G475" s="21"/>
      <c r="H475" s="22"/>
      <c r="I475" s="22"/>
      <c r="J475" s="22"/>
      <c r="K475" s="22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5.75" customHeight="1">
      <c r="A476" s="21"/>
      <c r="B476" s="21"/>
      <c r="C476" s="21"/>
      <c r="D476" s="21"/>
      <c r="E476" s="21"/>
      <c r="F476" s="21"/>
      <c r="G476" s="21"/>
      <c r="H476" s="22"/>
      <c r="I476" s="22"/>
      <c r="J476" s="22"/>
      <c r="K476" s="22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5.75" customHeight="1">
      <c r="A477" s="21"/>
      <c r="B477" s="21"/>
      <c r="C477" s="21"/>
      <c r="D477" s="21"/>
      <c r="E477" s="21"/>
      <c r="F477" s="21"/>
      <c r="G477" s="21"/>
      <c r="H477" s="22"/>
      <c r="I477" s="22"/>
      <c r="J477" s="22"/>
      <c r="K477" s="22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5.75" customHeight="1">
      <c r="A478" s="21"/>
      <c r="B478" s="21"/>
      <c r="C478" s="21"/>
      <c r="D478" s="21"/>
      <c r="E478" s="21"/>
      <c r="F478" s="21"/>
      <c r="G478" s="21"/>
      <c r="H478" s="22"/>
      <c r="I478" s="22"/>
      <c r="J478" s="22"/>
      <c r="K478" s="22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5.75" customHeight="1">
      <c r="A479" s="21"/>
      <c r="B479" s="21"/>
      <c r="C479" s="21"/>
      <c r="D479" s="21"/>
      <c r="E479" s="21"/>
      <c r="F479" s="21"/>
      <c r="G479" s="21"/>
      <c r="H479" s="22"/>
      <c r="I479" s="22"/>
      <c r="J479" s="22"/>
      <c r="K479" s="22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5.75" customHeight="1">
      <c r="A480" s="21"/>
      <c r="B480" s="21"/>
      <c r="C480" s="21"/>
      <c r="D480" s="21"/>
      <c r="E480" s="21"/>
      <c r="F480" s="21"/>
      <c r="G480" s="21"/>
      <c r="H480" s="22"/>
      <c r="I480" s="22"/>
      <c r="J480" s="22"/>
      <c r="K480" s="22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5.75" customHeight="1">
      <c r="A481" s="21"/>
      <c r="B481" s="21"/>
      <c r="C481" s="21"/>
      <c r="D481" s="21"/>
      <c r="E481" s="21"/>
      <c r="F481" s="21"/>
      <c r="G481" s="21"/>
      <c r="H481" s="22"/>
      <c r="I481" s="22"/>
      <c r="J481" s="22"/>
      <c r="K481" s="22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5.75" customHeight="1">
      <c r="A482" s="21"/>
      <c r="B482" s="21"/>
      <c r="C482" s="21"/>
      <c r="D482" s="21"/>
      <c r="E482" s="21"/>
      <c r="F482" s="21"/>
      <c r="G482" s="21"/>
      <c r="H482" s="22"/>
      <c r="I482" s="22"/>
      <c r="J482" s="22"/>
      <c r="K482" s="22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5.75" customHeight="1">
      <c r="A483" s="21"/>
      <c r="B483" s="21"/>
      <c r="C483" s="21"/>
      <c r="D483" s="21"/>
      <c r="E483" s="21"/>
      <c r="F483" s="21"/>
      <c r="G483" s="21"/>
      <c r="H483" s="22"/>
      <c r="I483" s="22"/>
      <c r="J483" s="22"/>
      <c r="K483" s="22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5.75" customHeight="1">
      <c r="A484" s="21"/>
      <c r="B484" s="21"/>
      <c r="C484" s="21"/>
      <c r="D484" s="21"/>
      <c r="E484" s="21"/>
      <c r="F484" s="21"/>
      <c r="G484" s="21"/>
      <c r="H484" s="22"/>
      <c r="I484" s="22"/>
      <c r="J484" s="22"/>
      <c r="K484" s="22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5.75" customHeight="1">
      <c r="A485" s="21"/>
      <c r="B485" s="21"/>
      <c r="C485" s="21"/>
      <c r="D485" s="21"/>
      <c r="E485" s="21"/>
      <c r="F485" s="21"/>
      <c r="G485" s="21"/>
      <c r="H485" s="22"/>
      <c r="I485" s="22"/>
      <c r="J485" s="22"/>
      <c r="K485" s="22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5.75" customHeight="1">
      <c r="A486" s="21"/>
      <c r="B486" s="21"/>
      <c r="C486" s="21"/>
      <c r="D486" s="21"/>
      <c r="E486" s="21"/>
      <c r="F486" s="21"/>
      <c r="G486" s="21"/>
      <c r="H486" s="22"/>
      <c r="I486" s="22"/>
      <c r="J486" s="22"/>
      <c r="K486" s="22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5.75" customHeight="1">
      <c r="A487" s="21"/>
      <c r="B487" s="21"/>
      <c r="C487" s="21"/>
      <c r="D487" s="21"/>
      <c r="E487" s="21"/>
      <c r="F487" s="21"/>
      <c r="G487" s="21"/>
      <c r="H487" s="22"/>
      <c r="I487" s="22"/>
      <c r="J487" s="22"/>
      <c r="K487" s="22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5.75" customHeight="1">
      <c r="A488" s="21"/>
      <c r="B488" s="21"/>
      <c r="C488" s="21"/>
      <c r="D488" s="21"/>
      <c r="E488" s="21"/>
      <c r="F488" s="21"/>
      <c r="G488" s="21"/>
      <c r="H488" s="22"/>
      <c r="I488" s="22"/>
      <c r="J488" s="22"/>
      <c r="K488" s="22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5.75" customHeight="1">
      <c r="A489" s="21"/>
      <c r="B489" s="21"/>
      <c r="C489" s="21"/>
      <c r="D489" s="21"/>
      <c r="E489" s="21"/>
      <c r="F489" s="21"/>
      <c r="G489" s="21"/>
      <c r="H489" s="22"/>
      <c r="I489" s="22"/>
      <c r="J489" s="22"/>
      <c r="K489" s="22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5.75" customHeight="1">
      <c r="A490" s="21"/>
      <c r="B490" s="21"/>
      <c r="C490" s="21"/>
      <c r="D490" s="21"/>
      <c r="E490" s="21"/>
      <c r="F490" s="21"/>
      <c r="G490" s="21"/>
      <c r="H490" s="22"/>
      <c r="I490" s="22"/>
      <c r="J490" s="22"/>
      <c r="K490" s="22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5.75" customHeight="1">
      <c r="A491" s="21"/>
      <c r="B491" s="21"/>
      <c r="C491" s="21"/>
      <c r="D491" s="21"/>
      <c r="E491" s="21"/>
      <c r="F491" s="21"/>
      <c r="G491" s="21"/>
      <c r="H491" s="22"/>
      <c r="I491" s="22"/>
      <c r="J491" s="22"/>
      <c r="K491" s="22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5.75" customHeight="1">
      <c r="A492" s="21"/>
      <c r="B492" s="21"/>
      <c r="C492" s="21"/>
      <c r="D492" s="21"/>
      <c r="E492" s="21"/>
      <c r="F492" s="21"/>
      <c r="G492" s="21"/>
      <c r="H492" s="22"/>
      <c r="I492" s="22"/>
      <c r="J492" s="22"/>
      <c r="K492" s="22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5.75" customHeight="1">
      <c r="A493" s="21"/>
      <c r="B493" s="21"/>
      <c r="C493" s="21"/>
      <c r="D493" s="21"/>
      <c r="E493" s="21"/>
      <c r="F493" s="21"/>
      <c r="G493" s="21"/>
      <c r="H493" s="22"/>
      <c r="I493" s="22"/>
      <c r="J493" s="22"/>
      <c r="K493" s="22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5.75" customHeight="1">
      <c r="A494" s="21"/>
      <c r="B494" s="21"/>
      <c r="C494" s="21"/>
      <c r="D494" s="21"/>
      <c r="E494" s="21"/>
      <c r="F494" s="21"/>
      <c r="G494" s="21"/>
      <c r="H494" s="22"/>
      <c r="I494" s="22"/>
      <c r="J494" s="22"/>
      <c r="K494" s="22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5.75" customHeight="1">
      <c r="A495" s="21"/>
      <c r="B495" s="21"/>
      <c r="C495" s="21"/>
      <c r="D495" s="21"/>
      <c r="E495" s="21"/>
      <c r="F495" s="21"/>
      <c r="G495" s="21"/>
      <c r="H495" s="22"/>
      <c r="I495" s="22"/>
      <c r="J495" s="22"/>
      <c r="K495" s="22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5.75" customHeight="1">
      <c r="A496" s="21"/>
      <c r="B496" s="21"/>
      <c r="C496" s="21"/>
      <c r="D496" s="21"/>
      <c r="E496" s="21"/>
      <c r="F496" s="21"/>
      <c r="G496" s="21"/>
      <c r="H496" s="22"/>
      <c r="I496" s="22"/>
      <c r="J496" s="22"/>
      <c r="K496" s="22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5.75" customHeight="1">
      <c r="A497" s="21"/>
      <c r="B497" s="21"/>
      <c r="C497" s="21"/>
      <c r="D497" s="21"/>
      <c r="E497" s="21"/>
      <c r="F497" s="21"/>
      <c r="G497" s="21"/>
      <c r="H497" s="22"/>
      <c r="I497" s="22"/>
      <c r="J497" s="22"/>
      <c r="K497" s="22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5.75" customHeight="1">
      <c r="A498" s="21"/>
      <c r="B498" s="21"/>
      <c r="C498" s="21"/>
      <c r="D498" s="21"/>
      <c r="E498" s="21"/>
      <c r="F498" s="21"/>
      <c r="G498" s="21"/>
      <c r="H498" s="22"/>
      <c r="I498" s="22"/>
      <c r="J498" s="22"/>
      <c r="K498" s="22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5.75" customHeight="1">
      <c r="A499" s="21"/>
      <c r="B499" s="21"/>
      <c r="C499" s="21"/>
      <c r="D499" s="21"/>
      <c r="E499" s="21"/>
      <c r="F499" s="21"/>
      <c r="G499" s="21"/>
      <c r="H499" s="22"/>
      <c r="I499" s="22"/>
      <c r="J499" s="22"/>
      <c r="K499" s="22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5.75" customHeight="1">
      <c r="A500" s="21"/>
      <c r="B500" s="21"/>
      <c r="C500" s="21"/>
      <c r="D500" s="21"/>
      <c r="E500" s="21"/>
      <c r="F500" s="21"/>
      <c r="G500" s="21"/>
      <c r="H500" s="22"/>
      <c r="I500" s="22"/>
      <c r="J500" s="22"/>
      <c r="K500" s="22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5.75" customHeight="1">
      <c r="A501" s="21"/>
      <c r="B501" s="21"/>
      <c r="C501" s="21"/>
      <c r="D501" s="21"/>
      <c r="E501" s="21"/>
      <c r="F501" s="21"/>
      <c r="G501" s="21"/>
      <c r="H501" s="22"/>
      <c r="I501" s="22"/>
      <c r="J501" s="22"/>
      <c r="K501" s="22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5.75" customHeight="1">
      <c r="A502" s="21"/>
      <c r="B502" s="21"/>
      <c r="C502" s="21"/>
      <c r="D502" s="21"/>
      <c r="E502" s="21"/>
      <c r="F502" s="21"/>
      <c r="G502" s="21"/>
      <c r="H502" s="22"/>
      <c r="I502" s="22"/>
      <c r="J502" s="22"/>
      <c r="K502" s="22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5.75" customHeight="1">
      <c r="A503" s="21"/>
      <c r="B503" s="21"/>
      <c r="C503" s="21"/>
      <c r="D503" s="21"/>
      <c r="E503" s="21"/>
      <c r="F503" s="21"/>
      <c r="G503" s="21"/>
      <c r="H503" s="22"/>
      <c r="I503" s="22"/>
      <c r="J503" s="22"/>
      <c r="K503" s="22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5.75" customHeight="1">
      <c r="A504" s="21"/>
      <c r="B504" s="21"/>
      <c r="C504" s="21"/>
      <c r="D504" s="21"/>
      <c r="E504" s="21"/>
      <c r="F504" s="21"/>
      <c r="G504" s="21"/>
      <c r="H504" s="22"/>
      <c r="I504" s="22"/>
      <c r="J504" s="22"/>
      <c r="K504" s="22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5.75" customHeight="1">
      <c r="A505" s="21"/>
      <c r="B505" s="21"/>
      <c r="C505" s="21"/>
      <c r="D505" s="21"/>
      <c r="E505" s="21"/>
      <c r="F505" s="21"/>
      <c r="G505" s="21"/>
      <c r="H505" s="22"/>
      <c r="I505" s="22"/>
      <c r="J505" s="22"/>
      <c r="K505" s="22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5.75" customHeight="1">
      <c r="A506" s="21"/>
      <c r="B506" s="21"/>
      <c r="C506" s="21"/>
      <c r="D506" s="21"/>
      <c r="E506" s="21"/>
      <c r="F506" s="21"/>
      <c r="G506" s="21"/>
      <c r="H506" s="22"/>
      <c r="I506" s="22"/>
      <c r="J506" s="22"/>
      <c r="K506" s="22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5.75" customHeight="1">
      <c r="A507" s="21"/>
      <c r="B507" s="21"/>
      <c r="C507" s="21"/>
      <c r="D507" s="21"/>
      <c r="E507" s="21"/>
      <c r="F507" s="21"/>
      <c r="G507" s="21"/>
      <c r="H507" s="22"/>
      <c r="I507" s="22"/>
      <c r="J507" s="22"/>
      <c r="K507" s="22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5.75" customHeight="1">
      <c r="A508" s="21"/>
      <c r="B508" s="21"/>
      <c r="C508" s="21"/>
      <c r="D508" s="21"/>
      <c r="E508" s="21"/>
      <c r="F508" s="21"/>
      <c r="G508" s="21"/>
      <c r="H508" s="22"/>
      <c r="I508" s="22"/>
      <c r="J508" s="22"/>
      <c r="K508" s="22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5.75" customHeight="1">
      <c r="A509" s="21"/>
      <c r="B509" s="21"/>
      <c r="C509" s="21"/>
      <c r="D509" s="21"/>
      <c r="E509" s="21"/>
      <c r="F509" s="21"/>
      <c r="G509" s="21"/>
      <c r="H509" s="22"/>
      <c r="I509" s="22"/>
      <c r="J509" s="22"/>
      <c r="K509" s="22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5.75" customHeight="1">
      <c r="A510" s="21"/>
      <c r="B510" s="21"/>
      <c r="C510" s="21"/>
      <c r="D510" s="21"/>
      <c r="E510" s="21"/>
      <c r="F510" s="21"/>
      <c r="G510" s="21"/>
      <c r="H510" s="22"/>
      <c r="I510" s="22"/>
      <c r="J510" s="22"/>
      <c r="K510" s="22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5.75" customHeight="1">
      <c r="A511" s="21"/>
      <c r="B511" s="21"/>
      <c r="C511" s="21"/>
      <c r="D511" s="21"/>
      <c r="E511" s="21"/>
      <c r="F511" s="21"/>
      <c r="G511" s="21"/>
      <c r="H511" s="22"/>
      <c r="I511" s="22"/>
      <c r="J511" s="22"/>
      <c r="K511" s="22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5.75" customHeight="1">
      <c r="A512" s="21"/>
      <c r="B512" s="21"/>
      <c r="C512" s="21"/>
      <c r="D512" s="21"/>
      <c r="E512" s="21"/>
      <c r="F512" s="21"/>
      <c r="G512" s="21"/>
      <c r="H512" s="22"/>
      <c r="I512" s="22"/>
      <c r="J512" s="22"/>
      <c r="K512" s="22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5.75" customHeight="1">
      <c r="A513" s="21"/>
      <c r="B513" s="21"/>
      <c r="C513" s="21"/>
      <c r="D513" s="21"/>
      <c r="E513" s="21"/>
      <c r="F513" s="21"/>
      <c r="G513" s="21"/>
      <c r="H513" s="22"/>
      <c r="I513" s="22"/>
      <c r="J513" s="22"/>
      <c r="K513" s="22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5.75" customHeight="1">
      <c r="A514" s="21"/>
      <c r="B514" s="21"/>
      <c r="C514" s="21"/>
      <c r="D514" s="21"/>
      <c r="E514" s="21"/>
      <c r="F514" s="21"/>
      <c r="G514" s="21"/>
      <c r="H514" s="22"/>
      <c r="I514" s="22"/>
      <c r="J514" s="22"/>
      <c r="K514" s="22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5.75" customHeight="1">
      <c r="A515" s="21"/>
      <c r="B515" s="21"/>
      <c r="C515" s="21"/>
      <c r="D515" s="21"/>
      <c r="E515" s="21"/>
      <c r="F515" s="21"/>
      <c r="G515" s="21"/>
      <c r="H515" s="22"/>
      <c r="I515" s="22"/>
      <c r="J515" s="22"/>
      <c r="K515" s="22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5.75" customHeight="1">
      <c r="A516" s="21"/>
      <c r="B516" s="21"/>
      <c r="C516" s="21"/>
      <c r="D516" s="21"/>
      <c r="E516" s="21"/>
      <c r="F516" s="21"/>
      <c r="G516" s="21"/>
      <c r="H516" s="22"/>
      <c r="I516" s="22"/>
      <c r="J516" s="22"/>
      <c r="K516" s="22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5.75" customHeight="1">
      <c r="A517" s="21"/>
      <c r="B517" s="21"/>
      <c r="C517" s="21"/>
      <c r="D517" s="21"/>
      <c r="E517" s="21"/>
      <c r="F517" s="21"/>
      <c r="G517" s="21"/>
      <c r="H517" s="22"/>
      <c r="I517" s="22"/>
      <c r="J517" s="22"/>
      <c r="K517" s="22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5.75" customHeight="1">
      <c r="A518" s="21"/>
      <c r="B518" s="21"/>
      <c r="C518" s="21"/>
      <c r="D518" s="21"/>
      <c r="E518" s="21"/>
      <c r="F518" s="21"/>
      <c r="G518" s="21"/>
      <c r="H518" s="22"/>
      <c r="I518" s="22"/>
      <c r="J518" s="22"/>
      <c r="K518" s="22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5.75" customHeight="1">
      <c r="A519" s="21"/>
      <c r="B519" s="21"/>
      <c r="C519" s="21"/>
      <c r="D519" s="21"/>
      <c r="E519" s="21"/>
      <c r="F519" s="21"/>
      <c r="G519" s="21"/>
      <c r="H519" s="22"/>
      <c r="I519" s="22"/>
      <c r="J519" s="22"/>
      <c r="K519" s="22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5.75" customHeight="1">
      <c r="A520" s="21"/>
      <c r="B520" s="21"/>
      <c r="C520" s="21"/>
      <c r="D520" s="21"/>
      <c r="E520" s="21"/>
      <c r="F520" s="21"/>
      <c r="G520" s="21"/>
      <c r="H520" s="22"/>
      <c r="I520" s="22"/>
      <c r="J520" s="22"/>
      <c r="K520" s="22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5.75" customHeight="1">
      <c r="A521" s="21"/>
      <c r="B521" s="21"/>
      <c r="C521" s="21"/>
      <c r="D521" s="21"/>
      <c r="E521" s="21"/>
      <c r="F521" s="21"/>
      <c r="G521" s="21"/>
      <c r="H521" s="22"/>
      <c r="I521" s="22"/>
      <c r="J521" s="22"/>
      <c r="K521" s="22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5.75" customHeight="1">
      <c r="A522" s="21"/>
      <c r="B522" s="21"/>
      <c r="C522" s="21"/>
      <c r="D522" s="21"/>
      <c r="E522" s="21"/>
      <c r="F522" s="21"/>
      <c r="G522" s="21"/>
      <c r="H522" s="22"/>
      <c r="I522" s="22"/>
      <c r="J522" s="22"/>
      <c r="K522" s="22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5.75" customHeight="1">
      <c r="A523" s="21"/>
      <c r="B523" s="21"/>
      <c r="C523" s="21"/>
      <c r="D523" s="21"/>
      <c r="E523" s="21"/>
      <c r="F523" s="21"/>
      <c r="G523" s="21"/>
      <c r="H523" s="22"/>
      <c r="I523" s="22"/>
      <c r="J523" s="22"/>
      <c r="K523" s="22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5.75" customHeight="1">
      <c r="A524" s="21"/>
      <c r="B524" s="21"/>
      <c r="C524" s="21"/>
      <c r="D524" s="21"/>
      <c r="E524" s="21"/>
      <c r="F524" s="21"/>
      <c r="G524" s="21"/>
      <c r="H524" s="22"/>
      <c r="I524" s="22"/>
      <c r="J524" s="22"/>
      <c r="K524" s="22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5.75" customHeight="1">
      <c r="A525" s="21"/>
      <c r="B525" s="21"/>
      <c r="C525" s="21"/>
      <c r="D525" s="21"/>
      <c r="E525" s="21"/>
      <c r="F525" s="21"/>
      <c r="G525" s="21"/>
      <c r="H525" s="22"/>
      <c r="I525" s="22"/>
      <c r="J525" s="22"/>
      <c r="K525" s="22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5.75" customHeight="1">
      <c r="A526" s="21"/>
      <c r="B526" s="21"/>
      <c r="C526" s="21"/>
      <c r="D526" s="21"/>
      <c r="E526" s="21"/>
      <c r="F526" s="21"/>
      <c r="G526" s="21"/>
      <c r="H526" s="22"/>
      <c r="I526" s="22"/>
      <c r="J526" s="22"/>
      <c r="K526" s="22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5.75" customHeight="1">
      <c r="A527" s="21"/>
      <c r="B527" s="21"/>
      <c r="C527" s="21"/>
      <c r="D527" s="21"/>
      <c r="E527" s="21"/>
      <c r="F527" s="21"/>
      <c r="G527" s="21"/>
      <c r="H527" s="22"/>
      <c r="I527" s="22"/>
      <c r="J527" s="22"/>
      <c r="K527" s="22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5.75" customHeight="1">
      <c r="A528" s="21"/>
      <c r="B528" s="21"/>
      <c r="C528" s="21"/>
      <c r="D528" s="21"/>
      <c r="E528" s="21"/>
      <c r="F528" s="21"/>
      <c r="G528" s="21"/>
      <c r="H528" s="22"/>
      <c r="I528" s="22"/>
      <c r="J528" s="22"/>
      <c r="K528" s="22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5.75" customHeight="1">
      <c r="A529" s="21"/>
      <c r="B529" s="21"/>
      <c r="C529" s="21"/>
      <c r="D529" s="21"/>
      <c r="E529" s="21"/>
      <c r="F529" s="21"/>
      <c r="G529" s="21"/>
      <c r="H529" s="22"/>
      <c r="I529" s="22"/>
      <c r="J529" s="22"/>
      <c r="K529" s="22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5.75" customHeight="1">
      <c r="A530" s="21"/>
      <c r="B530" s="21"/>
      <c r="C530" s="21"/>
      <c r="D530" s="21"/>
      <c r="E530" s="21"/>
      <c r="F530" s="21"/>
      <c r="G530" s="21"/>
      <c r="H530" s="22"/>
      <c r="I530" s="22"/>
      <c r="J530" s="22"/>
      <c r="K530" s="22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5.75" customHeight="1">
      <c r="A531" s="21"/>
      <c r="B531" s="21"/>
      <c r="C531" s="21"/>
      <c r="D531" s="21"/>
      <c r="E531" s="21"/>
      <c r="F531" s="21"/>
      <c r="G531" s="21"/>
      <c r="H531" s="22"/>
      <c r="I531" s="22"/>
      <c r="J531" s="22"/>
      <c r="K531" s="22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5.75" customHeight="1">
      <c r="A532" s="21"/>
      <c r="B532" s="21"/>
      <c r="C532" s="21"/>
      <c r="D532" s="21"/>
      <c r="E532" s="21"/>
      <c r="F532" s="21"/>
      <c r="G532" s="21"/>
      <c r="H532" s="22"/>
      <c r="I532" s="22"/>
      <c r="J532" s="22"/>
      <c r="K532" s="22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5.75" customHeight="1">
      <c r="A533" s="21"/>
      <c r="B533" s="21"/>
      <c r="C533" s="21"/>
      <c r="D533" s="21"/>
      <c r="E533" s="21"/>
      <c r="F533" s="21"/>
      <c r="G533" s="21"/>
      <c r="H533" s="22"/>
      <c r="I533" s="22"/>
      <c r="J533" s="22"/>
      <c r="K533" s="22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5.75" customHeight="1">
      <c r="A534" s="21"/>
      <c r="B534" s="21"/>
      <c r="C534" s="21"/>
      <c r="D534" s="21"/>
      <c r="E534" s="21"/>
      <c r="F534" s="21"/>
      <c r="G534" s="21"/>
      <c r="H534" s="22"/>
      <c r="I534" s="22"/>
      <c r="J534" s="22"/>
      <c r="K534" s="22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5.75" customHeight="1">
      <c r="A535" s="21"/>
      <c r="B535" s="21"/>
      <c r="C535" s="21"/>
      <c r="D535" s="21"/>
      <c r="E535" s="21"/>
      <c r="F535" s="21"/>
      <c r="G535" s="21"/>
      <c r="H535" s="22"/>
      <c r="I535" s="22"/>
      <c r="J535" s="22"/>
      <c r="K535" s="22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5.75" customHeight="1">
      <c r="A536" s="21"/>
      <c r="B536" s="21"/>
      <c r="C536" s="21"/>
      <c r="D536" s="21"/>
      <c r="E536" s="21"/>
      <c r="F536" s="21"/>
      <c r="G536" s="21"/>
      <c r="H536" s="22"/>
      <c r="I536" s="22"/>
      <c r="J536" s="22"/>
      <c r="K536" s="22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5.75" customHeight="1">
      <c r="A537" s="21"/>
      <c r="B537" s="21"/>
      <c r="C537" s="21"/>
      <c r="D537" s="21"/>
      <c r="E537" s="21"/>
      <c r="F537" s="21"/>
      <c r="G537" s="21"/>
      <c r="H537" s="22"/>
      <c r="I537" s="22"/>
      <c r="J537" s="22"/>
      <c r="K537" s="22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5.75" customHeight="1">
      <c r="A538" s="21"/>
      <c r="B538" s="21"/>
      <c r="C538" s="21"/>
      <c r="D538" s="21"/>
      <c r="E538" s="21"/>
      <c r="F538" s="21"/>
      <c r="G538" s="21"/>
      <c r="H538" s="22"/>
      <c r="I538" s="22"/>
      <c r="J538" s="22"/>
      <c r="K538" s="22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5.75" customHeight="1">
      <c r="A539" s="21"/>
      <c r="B539" s="21"/>
      <c r="C539" s="21"/>
      <c r="D539" s="21"/>
      <c r="E539" s="21"/>
      <c r="F539" s="21"/>
      <c r="G539" s="21"/>
      <c r="H539" s="22"/>
      <c r="I539" s="22"/>
      <c r="J539" s="22"/>
      <c r="K539" s="22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5.75" customHeight="1">
      <c r="A540" s="21"/>
      <c r="B540" s="21"/>
      <c r="C540" s="21"/>
      <c r="D540" s="21"/>
      <c r="E540" s="21"/>
      <c r="F540" s="21"/>
      <c r="G540" s="21"/>
      <c r="H540" s="22"/>
      <c r="I540" s="22"/>
      <c r="J540" s="22"/>
      <c r="K540" s="22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5.75" customHeight="1">
      <c r="A541" s="21"/>
      <c r="B541" s="21"/>
      <c r="C541" s="21"/>
      <c r="D541" s="21"/>
      <c r="E541" s="21"/>
      <c r="F541" s="21"/>
      <c r="G541" s="21"/>
      <c r="H541" s="22"/>
      <c r="I541" s="22"/>
      <c r="J541" s="22"/>
      <c r="K541" s="22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5.75" customHeight="1">
      <c r="A542" s="21"/>
      <c r="B542" s="21"/>
      <c r="C542" s="21"/>
      <c r="D542" s="21"/>
      <c r="E542" s="21"/>
      <c r="F542" s="21"/>
      <c r="G542" s="21"/>
      <c r="H542" s="22"/>
      <c r="I542" s="22"/>
      <c r="J542" s="22"/>
      <c r="K542" s="22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5.75" customHeight="1">
      <c r="A543" s="21"/>
      <c r="B543" s="21"/>
      <c r="C543" s="21"/>
      <c r="D543" s="21"/>
      <c r="E543" s="21"/>
      <c r="F543" s="21"/>
      <c r="G543" s="21"/>
      <c r="H543" s="22"/>
      <c r="I543" s="22"/>
      <c r="J543" s="22"/>
      <c r="K543" s="22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5.75" customHeight="1">
      <c r="A544" s="21"/>
      <c r="B544" s="21"/>
      <c r="C544" s="21"/>
      <c r="D544" s="21"/>
      <c r="E544" s="21"/>
      <c r="F544" s="21"/>
      <c r="G544" s="21"/>
      <c r="H544" s="22"/>
      <c r="I544" s="22"/>
      <c r="J544" s="22"/>
      <c r="K544" s="22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5.75" customHeight="1">
      <c r="A545" s="21"/>
      <c r="B545" s="21"/>
      <c r="C545" s="21"/>
      <c r="D545" s="21"/>
      <c r="E545" s="21"/>
      <c r="F545" s="21"/>
      <c r="G545" s="21"/>
      <c r="H545" s="22"/>
      <c r="I545" s="22"/>
      <c r="J545" s="22"/>
      <c r="K545" s="22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5.75" customHeight="1">
      <c r="A546" s="21"/>
      <c r="B546" s="21"/>
      <c r="C546" s="21"/>
      <c r="D546" s="21"/>
      <c r="E546" s="21"/>
      <c r="F546" s="21"/>
      <c r="G546" s="21"/>
      <c r="H546" s="22"/>
      <c r="I546" s="22"/>
      <c r="J546" s="22"/>
      <c r="K546" s="22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5.75" customHeight="1">
      <c r="A547" s="21"/>
      <c r="B547" s="21"/>
      <c r="C547" s="21"/>
      <c r="D547" s="21"/>
      <c r="E547" s="21"/>
      <c r="F547" s="21"/>
      <c r="G547" s="21"/>
      <c r="H547" s="22"/>
      <c r="I547" s="22"/>
      <c r="J547" s="22"/>
      <c r="K547" s="22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5.75" customHeight="1">
      <c r="A548" s="21"/>
      <c r="B548" s="21"/>
      <c r="C548" s="21"/>
      <c r="D548" s="21"/>
      <c r="E548" s="21"/>
      <c r="F548" s="21"/>
      <c r="G548" s="21"/>
      <c r="H548" s="22"/>
      <c r="I548" s="22"/>
      <c r="J548" s="22"/>
      <c r="K548" s="22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5.75" customHeight="1">
      <c r="A549" s="21"/>
      <c r="B549" s="21"/>
      <c r="C549" s="21"/>
      <c r="D549" s="21"/>
      <c r="E549" s="21"/>
      <c r="F549" s="21"/>
      <c r="G549" s="21"/>
      <c r="H549" s="22"/>
      <c r="I549" s="22"/>
      <c r="J549" s="22"/>
      <c r="K549" s="22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5.75" customHeight="1">
      <c r="A550" s="21"/>
      <c r="B550" s="21"/>
      <c r="C550" s="21"/>
      <c r="D550" s="21"/>
      <c r="E550" s="21"/>
      <c r="F550" s="21"/>
      <c r="G550" s="21"/>
      <c r="H550" s="22"/>
      <c r="I550" s="22"/>
      <c r="J550" s="22"/>
      <c r="K550" s="22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5.75" customHeight="1">
      <c r="A551" s="21"/>
      <c r="B551" s="21"/>
      <c r="C551" s="21"/>
      <c r="D551" s="21"/>
      <c r="E551" s="21"/>
      <c r="F551" s="21"/>
      <c r="G551" s="21"/>
      <c r="H551" s="22"/>
      <c r="I551" s="22"/>
      <c r="J551" s="22"/>
      <c r="K551" s="22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5.75" customHeight="1">
      <c r="A552" s="21"/>
      <c r="B552" s="21"/>
      <c r="C552" s="21"/>
      <c r="D552" s="21"/>
      <c r="E552" s="21"/>
      <c r="F552" s="21"/>
      <c r="G552" s="21"/>
      <c r="H552" s="22"/>
      <c r="I552" s="22"/>
      <c r="J552" s="22"/>
      <c r="K552" s="22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5.75" customHeight="1">
      <c r="A553" s="21"/>
      <c r="B553" s="21"/>
      <c r="C553" s="21"/>
      <c r="D553" s="21"/>
      <c r="E553" s="21"/>
      <c r="F553" s="21"/>
      <c r="G553" s="21"/>
      <c r="H553" s="22"/>
      <c r="I553" s="22"/>
      <c r="J553" s="22"/>
      <c r="K553" s="22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5.75" customHeight="1">
      <c r="A554" s="21"/>
      <c r="B554" s="21"/>
      <c r="C554" s="21"/>
      <c r="D554" s="21"/>
      <c r="E554" s="21"/>
      <c r="F554" s="21"/>
      <c r="G554" s="21"/>
      <c r="H554" s="22"/>
      <c r="I554" s="22"/>
      <c r="J554" s="22"/>
      <c r="K554" s="22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5.75" customHeight="1">
      <c r="A555" s="21"/>
      <c r="B555" s="21"/>
      <c r="C555" s="21"/>
      <c r="D555" s="21"/>
      <c r="E555" s="21"/>
      <c r="F555" s="21"/>
      <c r="G555" s="21"/>
      <c r="H555" s="22"/>
      <c r="I555" s="22"/>
      <c r="J555" s="22"/>
      <c r="K555" s="22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5.75" customHeight="1">
      <c r="A556" s="21"/>
      <c r="B556" s="21"/>
      <c r="C556" s="21"/>
      <c r="D556" s="21"/>
      <c r="E556" s="21"/>
      <c r="F556" s="21"/>
      <c r="G556" s="21"/>
      <c r="H556" s="22"/>
      <c r="I556" s="22"/>
      <c r="J556" s="22"/>
      <c r="K556" s="22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5.75" customHeight="1">
      <c r="A557" s="21"/>
      <c r="B557" s="21"/>
      <c r="C557" s="21"/>
      <c r="D557" s="21"/>
      <c r="E557" s="21"/>
      <c r="F557" s="21"/>
      <c r="G557" s="21"/>
      <c r="H557" s="22"/>
      <c r="I557" s="22"/>
      <c r="J557" s="22"/>
      <c r="K557" s="22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5.75" customHeight="1">
      <c r="A558" s="21"/>
      <c r="B558" s="21"/>
      <c r="C558" s="21"/>
      <c r="D558" s="21"/>
      <c r="E558" s="21"/>
      <c r="F558" s="21"/>
      <c r="G558" s="21"/>
      <c r="H558" s="22"/>
      <c r="I558" s="22"/>
      <c r="J558" s="22"/>
      <c r="K558" s="22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5.75" customHeight="1">
      <c r="A559" s="21"/>
      <c r="B559" s="21"/>
      <c r="C559" s="21"/>
      <c r="D559" s="21"/>
      <c r="E559" s="21"/>
      <c r="F559" s="21"/>
      <c r="G559" s="21"/>
      <c r="H559" s="22"/>
      <c r="I559" s="22"/>
      <c r="J559" s="22"/>
      <c r="K559" s="22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5.75" customHeight="1">
      <c r="A560" s="21"/>
      <c r="B560" s="21"/>
      <c r="C560" s="21"/>
      <c r="D560" s="21"/>
      <c r="E560" s="21"/>
      <c r="F560" s="21"/>
      <c r="G560" s="21"/>
      <c r="H560" s="22"/>
      <c r="I560" s="22"/>
      <c r="J560" s="22"/>
      <c r="K560" s="22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5.75" customHeight="1">
      <c r="A561" s="21"/>
      <c r="B561" s="21"/>
      <c r="C561" s="21"/>
      <c r="D561" s="21"/>
      <c r="E561" s="21"/>
      <c r="F561" s="21"/>
      <c r="G561" s="21"/>
      <c r="H561" s="22"/>
      <c r="I561" s="22"/>
      <c r="J561" s="22"/>
      <c r="K561" s="22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5.75" customHeight="1">
      <c r="A562" s="21"/>
      <c r="B562" s="21"/>
      <c r="C562" s="21"/>
      <c r="D562" s="21"/>
      <c r="E562" s="21"/>
      <c r="F562" s="21"/>
      <c r="G562" s="21"/>
      <c r="H562" s="22"/>
      <c r="I562" s="22"/>
      <c r="J562" s="22"/>
      <c r="K562" s="22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5.75" customHeight="1">
      <c r="A563" s="21"/>
      <c r="B563" s="21"/>
      <c r="C563" s="21"/>
      <c r="D563" s="21"/>
      <c r="E563" s="21"/>
      <c r="F563" s="21"/>
      <c r="G563" s="21"/>
      <c r="H563" s="22"/>
      <c r="I563" s="22"/>
      <c r="J563" s="22"/>
      <c r="K563" s="22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5.75" customHeight="1">
      <c r="A564" s="21"/>
      <c r="B564" s="21"/>
      <c r="C564" s="21"/>
      <c r="D564" s="21"/>
      <c r="E564" s="21"/>
      <c r="F564" s="21"/>
      <c r="G564" s="21"/>
      <c r="H564" s="22"/>
      <c r="I564" s="22"/>
      <c r="J564" s="22"/>
      <c r="K564" s="22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5.75" customHeight="1">
      <c r="A565" s="21"/>
      <c r="B565" s="21"/>
      <c r="C565" s="21"/>
      <c r="D565" s="21"/>
      <c r="E565" s="21"/>
      <c r="F565" s="21"/>
      <c r="G565" s="21"/>
      <c r="H565" s="22"/>
      <c r="I565" s="22"/>
      <c r="J565" s="22"/>
      <c r="K565" s="22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5.75" customHeight="1">
      <c r="A566" s="21"/>
      <c r="B566" s="21"/>
      <c r="C566" s="21"/>
      <c r="D566" s="21"/>
      <c r="E566" s="21"/>
      <c r="F566" s="21"/>
      <c r="G566" s="21"/>
      <c r="H566" s="22"/>
      <c r="I566" s="22"/>
      <c r="J566" s="22"/>
      <c r="K566" s="22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5.75" customHeight="1">
      <c r="A567" s="21"/>
      <c r="B567" s="21"/>
      <c r="C567" s="21"/>
      <c r="D567" s="21"/>
      <c r="E567" s="21"/>
      <c r="F567" s="21"/>
      <c r="G567" s="21"/>
      <c r="H567" s="22"/>
      <c r="I567" s="22"/>
      <c r="J567" s="22"/>
      <c r="K567" s="22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5.75" customHeight="1">
      <c r="A568" s="21"/>
      <c r="B568" s="21"/>
      <c r="C568" s="21"/>
      <c r="D568" s="21"/>
      <c r="E568" s="21"/>
      <c r="F568" s="21"/>
      <c r="G568" s="21"/>
      <c r="H568" s="22"/>
      <c r="I568" s="22"/>
      <c r="J568" s="22"/>
      <c r="K568" s="22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5.75" customHeight="1">
      <c r="A569" s="21"/>
      <c r="B569" s="21"/>
      <c r="C569" s="21"/>
      <c r="D569" s="21"/>
      <c r="E569" s="21"/>
      <c r="F569" s="21"/>
      <c r="G569" s="21"/>
      <c r="H569" s="22"/>
      <c r="I569" s="22"/>
      <c r="J569" s="22"/>
      <c r="K569" s="22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5.75" customHeight="1">
      <c r="A570" s="21"/>
      <c r="B570" s="21"/>
      <c r="C570" s="21"/>
      <c r="D570" s="21"/>
      <c r="E570" s="21"/>
      <c r="F570" s="21"/>
      <c r="G570" s="21"/>
      <c r="H570" s="22"/>
      <c r="I570" s="22"/>
      <c r="J570" s="22"/>
      <c r="K570" s="22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5.75" customHeight="1">
      <c r="A571" s="21"/>
      <c r="B571" s="21"/>
      <c r="C571" s="21"/>
      <c r="D571" s="21"/>
      <c r="E571" s="21"/>
      <c r="F571" s="21"/>
      <c r="G571" s="21"/>
      <c r="H571" s="22"/>
      <c r="I571" s="22"/>
      <c r="J571" s="22"/>
      <c r="K571" s="22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5.75" customHeight="1">
      <c r="A572" s="21"/>
      <c r="B572" s="21"/>
      <c r="C572" s="21"/>
      <c r="D572" s="21"/>
      <c r="E572" s="21"/>
      <c r="F572" s="21"/>
      <c r="G572" s="21"/>
      <c r="H572" s="22"/>
      <c r="I572" s="22"/>
      <c r="J572" s="22"/>
      <c r="K572" s="22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5.75" customHeight="1">
      <c r="A573" s="21"/>
      <c r="B573" s="21"/>
      <c r="C573" s="21"/>
      <c r="D573" s="21"/>
      <c r="E573" s="21"/>
      <c r="F573" s="21"/>
      <c r="G573" s="21"/>
      <c r="H573" s="22"/>
      <c r="I573" s="22"/>
      <c r="J573" s="22"/>
      <c r="K573" s="22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5.75" customHeight="1">
      <c r="A574" s="21"/>
      <c r="B574" s="21"/>
      <c r="C574" s="21"/>
      <c r="D574" s="21"/>
      <c r="E574" s="21"/>
      <c r="F574" s="21"/>
      <c r="G574" s="21"/>
      <c r="H574" s="22"/>
      <c r="I574" s="22"/>
      <c r="J574" s="22"/>
      <c r="K574" s="22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5.75" customHeight="1">
      <c r="A575" s="21"/>
      <c r="B575" s="21"/>
      <c r="C575" s="21"/>
      <c r="D575" s="21"/>
      <c r="E575" s="21"/>
      <c r="F575" s="21"/>
      <c r="G575" s="21"/>
      <c r="H575" s="22"/>
      <c r="I575" s="22"/>
      <c r="J575" s="22"/>
      <c r="K575" s="22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5.75" customHeight="1">
      <c r="A576" s="21"/>
      <c r="B576" s="21"/>
      <c r="C576" s="21"/>
      <c r="D576" s="21"/>
      <c r="E576" s="21"/>
      <c r="F576" s="21"/>
      <c r="G576" s="21"/>
      <c r="H576" s="22"/>
      <c r="I576" s="22"/>
      <c r="J576" s="22"/>
      <c r="K576" s="22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5.75" customHeight="1">
      <c r="A577" s="21"/>
      <c r="B577" s="21"/>
      <c r="C577" s="21"/>
      <c r="D577" s="21"/>
      <c r="E577" s="21"/>
      <c r="F577" s="21"/>
      <c r="G577" s="21"/>
      <c r="H577" s="22"/>
      <c r="I577" s="22"/>
      <c r="J577" s="22"/>
      <c r="K577" s="22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5.75" customHeight="1">
      <c r="A578" s="21"/>
      <c r="B578" s="21"/>
      <c r="C578" s="21"/>
      <c r="D578" s="21"/>
      <c r="E578" s="21"/>
      <c r="F578" s="21"/>
      <c r="G578" s="21"/>
      <c r="H578" s="22"/>
      <c r="I578" s="22"/>
      <c r="J578" s="22"/>
      <c r="K578" s="22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5.75" customHeight="1">
      <c r="A579" s="21"/>
      <c r="B579" s="21"/>
      <c r="C579" s="21"/>
      <c r="D579" s="21"/>
      <c r="E579" s="21"/>
      <c r="F579" s="21"/>
      <c r="G579" s="21"/>
      <c r="H579" s="22"/>
      <c r="I579" s="22"/>
      <c r="J579" s="22"/>
      <c r="K579" s="22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5.75" customHeight="1">
      <c r="A580" s="21"/>
      <c r="B580" s="21"/>
      <c r="C580" s="21"/>
      <c r="D580" s="21"/>
      <c r="E580" s="21"/>
      <c r="F580" s="21"/>
      <c r="G580" s="21"/>
      <c r="H580" s="22"/>
      <c r="I580" s="22"/>
      <c r="J580" s="22"/>
      <c r="K580" s="22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5.75" customHeight="1">
      <c r="A581" s="21"/>
      <c r="B581" s="21"/>
      <c r="C581" s="21"/>
      <c r="D581" s="21"/>
      <c r="E581" s="21"/>
      <c r="F581" s="21"/>
      <c r="G581" s="21"/>
      <c r="H581" s="22"/>
      <c r="I581" s="22"/>
      <c r="J581" s="22"/>
      <c r="K581" s="22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5.75" customHeight="1">
      <c r="A582" s="21"/>
      <c r="B582" s="21"/>
      <c r="C582" s="21"/>
      <c r="D582" s="21"/>
      <c r="E582" s="21"/>
      <c r="F582" s="21"/>
      <c r="G582" s="21"/>
      <c r="H582" s="22"/>
      <c r="I582" s="22"/>
      <c r="J582" s="22"/>
      <c r="K582" s="22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5.75" customHeight="1">
      <c r="A583" s="21"/>
      <c r="B583" s="21"/>
      <c r="C583" s="21"/>
      <c r="D583" s="21"/>
      <c r="E583" s="21"/>
      <c r="F583" s="21"/>
      <c r="G583" s="21"/>
      <c r="H583" s="22"/>
      <c r="I583" s="22"/>
      <c r="J583" s="22"/>
      <c r="K583" s="22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5.75" customHeight="1">
      <c r="A584" s="21"/>
      <c r="B584" s="21"/>
      <c r="C584" s="21"/>
      <c r="D584" s="21"/>
      <c r="E584" s="21"/>
      <c r="F584" s="21"/>
      <c r="G584" s="21"/>
      <c r="H584" s="22"/>
      <c r="I584" s="22"/>
      <c r="J584" s="22"/>
      <c r="K584" s="22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5.75" customHeight="1">
      <c r="A585" s="21"/>
      <c r="B585" s="21"/>
      <c r="C585" s="21"/>
      <c r="D585" s="21"/>
      <c r="E585" s="21"/>
      <c r="F585" s="21"/>
      <c r="G585" s="21"/>
      <c r="H585" s="22"/>
      <c r="I585" s="22"/>
      <c r="J585" s="22"/>
      <c r="K585" s="22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5.75" customHeight="1">
      <c r="A586" s="21"/>
      <c r="B586" s="21"/>
      <c r="C586" s="21"/>
      <c r="D586" s="21"/>
      <c r="E586" s="21"/>
      <c r="F586" s="21"/>
      <c r="G586" s="21"/>
      <c r="H586" s="22"/>
      <c r="I586" s="22"/>
      <c r="J586" s="22"/>
      <c r="K586" s="22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5.75" customHeight="1">
      <c r="A587" s="21"/>
      <c r="B587" s="21"/>
      <c r="C587" s="21"/>
      <c r="D587" s="21"/>
      <c r="E587" s="21"/>
      <c r="F587" s="21"/>
      <c r="G587" s="21"/>
      <c r="H587" s="22"/>
      <c r="I587" s="22"/>
      <c r="J587" s="22"/>
      <c r="K587" s="22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5.75" customHeight="1">
      <c r="A588" s="21"/>
      <c r="B588" s="21"/>
      <c r="C588" s="21"/>
      <c r="D588" s="21"/>
      <c r="E588" s="21"/>
      <c r="F588" s="21"/>
      <c r="G588" s="21"/>
      <c r="H588" s="22"/>
      <c r="I588" s="22"/>
      <c r="J588" s="22"/>
      <c r="K588" s="22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5.75" customHeight="1">
      <c r="A589" s="21"/>
      <c r="B589" s="21"/>
      <c r="C589" s="21"/>
      <c r="D589" s="21"/>
      <c r="E589" s="21"/>
      <c r="F589" s="21"/>
      <c r="G589" s="21"/>
      <c r="H589" s="22"/>
      <c r="I589" s="22"/>
      <c r="J589" s="22"/>
      <c r="K589" s="22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5.75" customHeight="1">
      <c r="A590" s="21"/>
      <c r="B590" s="21"/>
      <c r="C590" s="21"/>
      <c r="D590" s="21"/>
      <c r="E590" s="21"/>
      <c r="F590" s="21"/>
      <c r="G590" s="21"/>
      <c r="H590" s="22"/>
      <c r="I590" s="22"/>
      <c r="J590" s="22"/>
      <c r="K590" s="22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5.75" customHeight="1">
      <c r="A591" s="21"/>
      <c r="B591" s="21"/>
      <c r="C591" s="21"/>
      <c r="D591" s="21"/>
      <c r="E591" s="21"/>
      <c r="F591" s="21"/>
      <c r="G591" s="21"/>
      <c r="H591" s="22"/>
      <c r="I591" s="22"/>
      <c r="J591" s="22"/>
      <c r="K591" s="22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5.75" customHeight="1">
      <c r="A592" s="21"/>
      <c r="B592" s="21"/>
      <c r="C592" s="21"/>
      <c r="D592" s="21"/>
      <c r="E592" s="21"/>
      <c r="F592" s="21"/>
      <c r="G592" s="21"/>
      <c r="H592" s="22"/>
      <c r="I592" s="22"/>
      <c r="J592" s="22"/>
      <c r="K592" s="22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5.75" customHeight="1">
      <c r="A593" s="21"/>
      <c r="B593" s="21"/>
      <c r="C593" s="21"/>
      <c r="D593" s="21"/>
      <c r="E593" s="21"/>
      <c r="F593" s="21"/>
      <c r="G593" s="21"/>
      <c r="H593" s="22"/>
      <c r="I593" s="22"/>
      <c r="J593" s="22"/>
      <c r="K593" s="22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5.75" customHeight="1">
      <c r="A594" s="21"/>
      <c r="B594" s="21"/>
      <c r="C594" s="21"/>
      <c r="D594" s="21"/>
      <c r="E594" s="21"/>
      <c r="F594" s="21"/>
      <c r="G594" s="21"/>
      <c r="H594" s="22"/>
      <c r="I594" s="22"/>
      <c r="J594" s="22"/>
      <c r="K594" s="22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5.75" customHeight="1">
      <c r="A595" s="21"/>
      <c r="B595" s="21"/>
      <c r="C595" s="21"/>
      <c r="D595" s="21"/>
      <c r="E595" s="21"/>
      <c r="F595" s="21"/>
      <c r="G595" s="21"/>
      <c r="H595" s="22"/>
      <c r="I595" s="22"/>
      <c r="J595" s="22"/>
      <c r="K595" s="22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5.75" customHeight="1">
      <c r="A596" s="21"/>
      <c r="B596" s="21"/>
      <c r="C596" s="21"/>
      <c r="D596" s="21"/>
      <c r="E596" s="21"/>
      <c r="F596" s="21"/>
      <c r="G596" s="21"/>
      <c r="H596" s="22"/>
      <c r="I596" s="22"/>
      <c r="J596" s="22"/>
      <c r="K596" s="22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5.75" customHeight="1">
      <c r="A597" s="21"/>
      <c r="B597" s="21"/>
      <c r="C597" s="21"/>
      <c r="D597" s="21"/>
      <c r="E597" s="21"/>
      <c r="F597" s="21"/>
      <c r="G597" s="21"/>
      <c r="H597" s="22"/>
      <c r="I597" s="22"/>
      <c r="J597" s="22"/>
      <c r="K597" s="22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5.75" customHeight="1">
      <c r="A598" s="21"/>
      <c r="B598" s="21"/>
      <c r="C598" s="21"/>
      <c r="D598" s="21"/>
      <c r="E598" s="21"/>
      <c r="F598" s="21"/>
      <c r="G598" s="21"/>
      <c r="H598" s="22"/>
      <c r="I598" s="22"/>
      <c r="J598" s="22"/>
      <c r="K598" s="22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5.75" customHeight="1">
      <c r="A599" s="21"/>
      <c r="B599" s="21"/>
      <c r="C599" s="21"/>
      <c r="D599" s="21"/>
      <c r="E599" s="21"/>
      <c r="F599" s="21"/>
      <c r="G599" s="21"/>
      <c r="H599" s="22"/>
      <c r="I599" s="22"/>
      <c r="J599" s="22"/>
      <c r="K599" s="22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5.75" customHeight="1">
      <c r="A600" s="21"/>
      <c r="B600" s="21"/>
      <c r="C600" s="21"/>
      <c r="D600" s="21"/>
      <c r="E600" s="21"/>
      <c r="F600" s="21"/>
      <c r="G600" s="21"/>
      <c r="H600" s="22"/>
      <c r="I600" s="22"/>
      <c r="J600" s="22"/>
      <c r="K600" s="22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5.75" customHeight="1">
      <c r="A601" s="21"/>
      <c r="B601" s="21"/>
      <c r="C601" s="21"/>
      <c r="D601" s="21"/>
      <c r="E601" s="21"/>
      <c r="F601" s="21"/>
      <c r="G601" s="21"/>
      <c r="H601" s="22"/>
      <c r="I601" s="22"/>
      <c r="J601" s="22"/>
      <c r="K601" s="22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5.75" customHeight="1">
      <c r="A602" s="21"/>
      <c r="B602" s="21"/>
      <c r="C602" s="21"/>
      <c r="D602" s="21"/>
      <c r="E602" s="21"/>
      <c r="F602" s="21"/>
      <c r="G602" s="21"/>
      <c r="H602" s="22"/>
      <c r="I602" s="22"/>
      <c r="J602" s="22"/>
      <c r="K602" s="22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5.75" customHeight="1">
      <c r="A603" s="21"/>
      <c r="B603" s="21"/>
      <c r="C603" s="21"/>
      <c r="D603" s="21"/>
      <c r="E603" s="21"/>
      <c r="F603" s="21"/>
      <c r="G603" s="21"/>
      <c r="H603" s="22"/>
      <c r="I603" s="22"/>
      <c r="J603" s="22"/>
      <c r="K603" s="22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5.75" customHeight="1">
      <c r="A604" s="21"/>
      <c r="B604" s="21"/>
      <c r="C604" s="21"/>
      <c r="D604" s="21"/>
      <c r="E604" s="21"/>
      <c r="F604" s="21"/>
      <c r="G604" s="21"/>
      <c r="H604" s="22"/>
      <c r="I604" s="22"/>
      <c r="J604" s="22"/>
      <c r="K604" s="22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5.75" customHeight="1">
      <c r="A605" s="21"/>
      <c r="B605" s="21"/>
      <c r="C605" s="21"/>
      <c r="D605" s="21"/>
      <c r="E605" s="21"/>
      <c r="F605" s="21"/>
      <c r="G605" s="21"/>
      <c r="H605" s="22"/>
      <c r="I605" s="22"/>
      <c r="J605" s="22"/>
      <c r="K605" s="22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5.75" customHeight="1">
      <c r="A606" s="21"/>
      <c r="B606" s="21"/>
      <c r="C606" s="21"/>
      <c r="D606" s="21"/>
      <c r="E606" s="21"/>
      <c r="F606" s="21"/>
      <c r="G606" s="21"/>
      <c r="H606" s="22"/>
      <c r="I606" s="22"/>
      <c r="J606" s="22"/>
      <c r="K606" s="22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5.75" customHeight="1">
      <c r="A607" s="21"/>
      <c r="B607" s="21"/>
      <c r="C607" s="21"/>
      <c r="D607" s="21"/>
      <c r="E607" s="21"/>
      <c r="F607" s="21"/>
      <c r="G607" s="21"/>
      <c r="H607" s="22"/>
      <c r="I607" s="22"/>
      <c r="J607" s="22"/>
      <c r="K607" s="22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5.75" customHeight="1">
      <c r="A608" s="21"/>
      <c r="B608" s="21"/>
      <c r="C608" s="21"/>
      <c r="D608" s="21"/>
      <c r="E608" s="21"/>
      <c r="F608" s="21"/>
      <c r="G608" s="21"/>
      <c r="H608" s="22"/>
      <c r="I608" s="22"/>
      <c r="J608" s="22"/>
      <c r="K608" s="22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5.75" customHeight="1">
      <c r="A609" s="21"/>
      <c r="B609" s="21"/>
      <c r="C609" s="21"/>
      <c r="D609" s="21"/>
      <c r="E609" s="21"/>
      <c r="F609" s="21"/>
      <c r="G609" s="21"/>
      <c r="H609" s="22"/>
      <c r="I609" s="22"/>
      <c r="J609" s="22"/>
      <c r="K609" s="22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5.75" customHeight="1">
      <c r="A610" s="21"/>
      <c r="B610" s="21"/>
      <c r="C610" s="21"/>
      <c r="D610" s="21"/>
      <c r="E610" s="21"/>
      <c r="F610" s="21"/>
      <c r="G610" s="21"/>
      <c r="H610" s="22"/>
      <c r="I610" s="22"/>
      <c r="J610" s="22"/>
      <c r="K610" s="22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5.75" customHeight="1">
      <c r="A611" s="21"/>
      <c r="B611" s="21"/>
      <c r="C611" s="21"/>
      <c r="D611" s="21"/>
      <c r="E611" s="21"/>
      <c r="F611" s="21"/>
      <c r="G611" s="21"/>
      <c r="H611" s="22"/>
      <c r="I611" s="22"/>
      <c r="J611" s="22"/>
      <c r="K611" s="22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5.75" customHeight="1">
      <c r="A612" s="21"/>
      <c r="B612" s="21"/>
      <c r="C612" s="21"/>
      <c r="D612" s="21"/>
      <c r="E612" s="21"/>
      <c r="F612" s="21"/>
      <c r="G612" s="21"/>
      <c r="H612" s="22"/>
      <c r="I612" s="22"/>
      <c r="J612" s="22"/>
      <c r="K612" s="22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5.75" customHeight="1">
      <c r="A613" s="21"/>
      <c r="B613" s="21"/>
      <c r="C613" s="21"/>
      <c r="D613" s="21"/>
      <c r="E613" s="21"/>
      <c r="F613" s="21"/>
      <c r="G613" s="21"/>
      <c r="H613" s="22"/>
      <c r="I613" s="22"/>
      <c r="J613" s="22"/>
      <c r="K613" s="22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5.75" customHeight="1">
      <c r="A614" s="21"/>
      <c r="B614" s="21"/>
      <c r="C614" s="21"/>
      <c r="D614" s="21"/>
      <c r="E614" s="21"/>
      <c r="F614" s="21"/>
      <c r="G614" s="21"/>
      <c r="H614" s="22"/>
      <c r="I614" s="22"/>
      <c r="J614" s="22"/>
      <c r="K614" s="22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5.75" customHeight="1">
      <c r="A615" s="21"/>
      <c r="B615" s="21"/>
      <c r="C615" s="21"/>
      <c r="D615" s="21"/>
      <c r="E615" s="21"/>
      <c r="F615" s="21"/>
      <c r="G615" s="21"/>
      <c r="H615" s="22"/>
      <c r="I615" s="22"/>
      <c r="J615" s="22"/>
      <c r="K615" s="22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5.75" customHeight="1">
      <c r="A616" s="21"/>
      <c r="B616" s="21"/>
      <c r="C616" s="21"/>
      <c r="D616" s="21"/>
      <c r="E616" s="21"/>
      <c r="F616" s="21"/>
      <c r="G616" s="21"/>
      <c r="H616" s="22"/>
      <c r="I616" s="22"/>
      <c r="J616" s="22"/>
      <c r="K616" s="22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5.75" customHeight="1">
      <c r="A617" s="21"/>
      <c r="B617" s="21"/>
      <c r="C617" s="21"/>
      <c r="D617" s="21"/>
      <c r="E617" s="21"/>
      <c r="F617" s="21"/>
      <c r="G617" s="21"/>
      <c r="H617" s="22"/>
      <c r="I617" s="22"/>
      <c r="J617" s="22"/>
      <c r="K617" s="22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5.75" customHeight="1">
      <c r="A618" s="21"/>
      <c r="B618" s="21"/>
      <c r="C618" s="21"/>
      <c r="D618" s="21"/>
      <c r="E618" s="21"/>
      <c r="F618" s="21"/>
      <c r="G618" s="21"/>
      <c r="H618" s="22"/>
      <c r="I618" s="22"/>
      <c r="J618" s="22"/>
      <c r="K618" s="22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5.75" customHeight="1">
      <c r="A619" s="21"/>
      <c r="B619" s="21"/>
      <c r="C619" s="21"/>
      <c r="D619" s="21"/>
      <c r="E619" s="21"/>
      <c r="F619" s="21"/>
      <c r="G619" s="21"/>
      <c r="H619" s="22"/>
      <c r="I619" s="22"/>
      <c r="J619" s="22"/>
      <c r="K619" s="22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5.75" customHeight="1">
      <c r="A620" s="21"/>
      <c r="B620" s="21"/>
      <c r="C620" s="21"/>
      <c r="D620" s="21"/>
      <c r="E620" s="21"/>
      <c r="F620" s="21"/>
      <c r="G620" s="21"/>
      <c r="H620" s="22"/>
      <c r="I620" s="22"/>
      <c r="J620" s="22"/>
      <c r="K620" s="22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5.75" customHeight="1">
      <c r="A621" s="21"/>
      <c r="B621" s="21"/>
      <c r="C621" s="21"/>
      <c r="D621" s="21"/>
      <c r="E621" s="21"/>
      <c r="F621" s="21"/>
      <c r="G621" s="21"/>
      <c r="H621" s="22"/>
      <c r="I621" s="22"/>
      <c r="J621" s="22"/>
      <c r="K621" s="22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5.75" customHeight="1">
      <c r="A622" s="21"/>
      <c r="B622" s="21"/>
      <c r="C622" s="21"/>
      <c r="D622" s="21"/>
      <c r="E622" s="21"/>
      <c r="F622" s="21"/>
      <c r="G622" s="21"/>
      <c r="H622" s="22"/>
      <c r="I622" s="22"/>
      <c r="J622" s="22"/>
      <c r="K622" s="22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5.75" customHeight="1">
      <c r="A623" s="21"/>
      <c r="B623" s="21"/>
      <c r="C623" s="21"/>
      <c r="D623" s="21"/>
      <c r="E623" s="21"/>
      <c r="F623" s="21"/>
      <c r="G623" s="21"/>
      <c r="H623" s="22"/>
      <c r="I623" s="22"/>
      <c r="J623" s="22"/>
      <c r="K623" s="22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5.75" customHeight="1">
      <c r="A624" s="21"/>
      <c r="B624" s="21"/>
      <c r="C624" s="21"/>
      <c r="D624" s="21"/>
      <c r="E624" s="21"/>
      <c r="F624" s="21"/>
      <c r="G624" s="21"/>
      <c r="H624" s="22"/>
      <c r="I624" s="22"/>
      <c r="J624" s="22"/>
      <c r="K624" s="22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5.75" customHeight="1">
      <c r="A625" s="21"/>
      <c r="B625" s="21"/>
      <c r="C625" s="21"/>
      <c r="D625" s="21"/>
      <c r="E625" s="21"/>
      <c r="F625" s="21"/>
      <c r="G625" s="21"/>
      <c r="H625" s="22"/>
      <c r="I625" s="22"/>
      <c r="J625" s="22"/>
      <c r="K625" s="22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5.75" customHeight="1">
      <c r="A626" s="21"/>
      <c r="B626" s="21"/>
      <c r="C626" s="21"/>
      <c r="D626" s="21"/>
      <c r="E626" s="21"/>
      <c r="F626" s="21"/>
      <c r="G626" s="21"/>
      <c r="H626" s="22"/>
      <c r="I626" s="22"/>
      <c r="J626" s="22"/>
      <c r="K626" s="22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5.75" customHeight="1">
      <c r="A627" s="21"/>
      <c r="B627" s="21"/>
      <c r="C627" s="21"/>
      <c r="D627" s="21"/>
      <c r="E627" s="21"/>
      <c r="F627" s="21"/>
      <c r="G627" s="21"/>
      <c r="H627" s="22"/>
      <c r="I627" s="22"/>
      <c r="J627" s="22"/>
      <c r="K627" s="22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5.75" customHeight="1">
      <c r="A628" s="21"/>
      <c r="B628" s="21"/>
      <c r="C628" s="21"/>
      <c r="D628" s="21"/>
      <c r="E628" s="21"/>
      <c r="F628" s="21"/>
      <c r="G628" s="21"/>
      <c r="H628" s="22"/>
      <c r="I628" s="22"/>
      <c r="J628" s="22"/>
      <c r="K628" s="22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5.75" customHeight="1">
      <c r="A629" s="21"/>
      <c r="B629" s="21"/>
      <c r="C629" s="21"/>
      <c r="D629" s="21"/>
      <c r="E629" s="21"/>
      <c r="F629" s="21"/>
      <c r="G629" s="21"/>
      <c r="H629" s="22"/>
      <c r="I629" s="22"/>
      <c r="J629" s="22"/>
      <c r="K629" s="22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5.75" customHeight="1">
      <c r="A630" s="21"/>
      <c r="B630" s="21"/>
      <c r="C630" s="21"/>
      <c r="D630" s="21"/>
      <c r="E630" s="21"/>
      <c r="F630" s="21"/>
      <c r="G630" s="21"/>
      <c r="H630" s="22"/>
      <c r="I630" s="22"/>
      <c r="J630" s="22"/>
      <c r="K630" s="22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5.75" customHeight="1">
      <c r="A631" s="21"/>
      <c r="B631" s="21"/>
      <c r="C631" s="21"/>
      <c r="D631" s="21"/>
      <c r="E631" s="21"/>
      <c r="F631" s="21"/>
      <c r="G631" s="21"/>
      <c r="H631" s="22"/>
      <c r="I631" s="22"/>
      <c r="J631" s="22"/>
      <c r="K631" s="22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5.75" customHeight="1">
      <c r="A632" s="21"/>
      <c r="B632" s="21"/>
      <c r="C632" s="21"/>
      <c r="D632" s="21"/>
      <c r="E632" s="21"/>
      <c r="F632" s="21"/>
      <c r="G632" s="21"/>
      <c r="H632" s="22"/>
      <c r="I632" s="22"/>
      <c r="J632" s="22"/>
      <c r="K632" s="22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5.75" customHeight="1">
      <c r="A633" s="21"/>
      <c r="B633" s="21"/>
      <c r="C633" s="21"/>
      <c r="D633" s="21"/>
      <c r="E633" s="21"/>
      <c r="F633" s="21"/>
      <c r="G633" s="21"/>
      <c r="H633" s="22"/>
      <c r="I633" s="22"/>
      <c r="J633" s="22"/>
      <c r="K633" s="22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5.75" customHeight="1">
      <c r="A634" s="21"/>
      <c r="B634" s="21"/>
      <c r="C634" s="21"/>
      <c r="D634" s="21"/>
      <c r="E634" s="21"/>
      <c r="F634" s="21"/>
      <c r="G634" s="21"/>
      <c r="H634" s="22"/>
      <c r="I634" s="22"/>
      <c r="J634" s="22"/>
      <c r="K634" s="22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5.75" customHeight="1">
      <c r="A635" s="21"/>
      <c r="B635" s="21"/>
      <c r="C635" s="21"/>
      <c r="D635" s="21"/>
      <c r="E635" s="21"/>
      <c r="F635" s="21"/>
      <c r="G635" s="21"/>
      <c r="H635" s="22"/>
      <c r="I635" s="22"/>
      <c r="J635" s="22"/>
      <c r="K635" s="22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5.75" customHeight="1">
      <c r="A636" s="21"/>
      <c r="B636" s="21"/>
      <c r="C636" s="21"/>
      <c r="D636" s="21"/>
      <c r="E636" s="21"/>
      <c r="F636" s="21"/>
      <c r="G636" s="21"/>
      <c r="H636" s="22"/>
      <c r="I636" s="22"/>
      <c r="J636" s="22"/>
      <c r="K636" s="22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5.75" customHeight="1">
      <c r="A637" s="21"/>
      <c r="B637" s="21"/>
      <c r="C637" s="21"/>
      <c r="D637" s="21"/>
      <c r="E637" s="21"/>
      <c r="F637" s="21"/>
      <c r="G637" s="21"/>
      <c r="H637" s="22"/>
      <c r="I637" s="22"/>
      <c r="J637" s="22"/>
      <c r="K637" s="22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5.75" customHeight="1">
      <c r="A638" s="21"/>
      <c r="B638" s="21"/>
      <c r="C638" s="21"/>
      <c r="D638" s="21"/>
      <c r="E638" s="21"/>
      <c r="F638" s="21"/>
      <c r="G638" s="21"/>
      <c r="H638" s="22"/>
      <c r="I638" s="22"/>
      <c r="J638" s="22"/>
      <c r="K638" s="22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5.75" customHeight="1">
      <c r="A639" s="21"/>
      <c r="B639" s="21"/>
      <c r="C639" s="21"/>
      <c r="D639" s="21"/>
      <c r="E639" s="21"/>
      <c r="F639" s="21"/>
      <c r="G639" s="21"/>
      <c r="H639" s="22"/>
      <c r="I639" s="22"/>
      <c r="J639" s="22"/>
      <c r="K639" s="22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5.75" customHeight="1">
      <c r="A640" s="21"/>
      <c r="B640" s="21"/>
      <c r="C640" s="21"/>
      <c r="D640" s="21"/>
      <c r="E640" s="21"/>
      <c r="F640" s="21"/>
      <c r="G640" s="21"/>
      <c r="H640" s="22"/>
      <c r="I640" s="22"/>
      <c r="J640" s="22"/>
      <c r="K640" s="22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5.75" customHeight="1">
      <c r="A641" s="21"/>
      <c r="B641" s="21"/>
      <c r="C641" s="21"/>
      <c r="D641" s="21"/>
      <c r="E641" s="21"/>
      <c r="F641" s="21"/>
      <c r="G641" s="21"/>
      <c r="H641" s="22"/>
      <c r="I641" s="22"/>
      <c r="J641" s="22"/>
      <c r="K641" s="22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5.75" customHeight="1">
      <c r="A642" s="21"/>
      <c r="B642" s="21"/>
      <c r="C642" s="21"/>
      <c r="D642" s="21"/>
      <c r="E642" s="21"/>
      <c r="F642" s="21"/>
      <c r="G642" s="21"/>
      <c r="H642" s="22"/>
      <c r="I642" s="22"/>
      <c r="J642" s="22"/>
      <c r="K642" s="22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5.75" customHeight="1">
      <c r="A643" s="21"/>
      <c r="B643" s="21"/>
      <c r="C643" s="21"/>
      <c r="D643" s="21"/>
      <c r="E643" s="21"/>
      <c r="F643" s="21"/>
      <c r="G643" s="21"/>
      <c r="H643" s="22"/>
      <c r="I643" s="22"/>
      <c r="J643" s="22"/>
      <c r="K643" s="22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5.75" customHeight="1">
      <c r="A644" s="21"/>
      <c r="B644" s="21"/>
      <c r="C644" s="21"/>
      <c r="D644" s="21"/>
      <c r="E644" s="21"/>
      <c r="F644" s="21"/>
      <c r="G644" s="21"/>
      <c r="H644" s="22"/>
      <c r="I644" s="22"/>
      <c r="J644" s="22"/>
      <c r="K644" s="22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5.75" customHeight="1">
      <c r="A645" s="21"/>
      <c r="B645" s="21"/>
      <c r="C645" s="21"/>
      <c r="D645" s="21"/>
      <c r="E645" s="21"/>
      <c r="F645" s="21"/>
      <c r="G645" s="21"/>
      <c r="H645" s="22"/>
      <c r="I645" s="22"/>
      <c r="J645" s="22"/>
      <c r="K645" s="22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5.75" customHeight="1">
      <c r="A646" s="21"/>
      <c r="B646" s="21"/>
      <c r="C646" s="21"/>
      <c r="D646" s="21"/>
      <c r="E646" s="21"/>
      <c r="F646" s="21"/>
      <c r="G646" s="21"/>
      <c r="H646" s="22"/>
      <c r="I646" s="22"/>
      <c r="J646" s="22"/>
      <c r="K646" s="22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5.75" customHeight="1">
      <c r="A647" s="21"/>
      <c r="B647" s="21"/>
      <c r="C647" s="21"/>
      <c r="D647" s="21"/>
      <c r="E647" s="21"/>
      <c r="F647" s="21"/>
      <c r="G647" s="21"/>
      <c r="H647" s="22"/>
      <c r="I647" s="22"/>
      <c r="J647" s="22"/>
      <c r="K647" s="22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5.75" customHeight="1">
      <c r="A648" s="21"/>
      <c r="B648" s="21"/>
      <c r="C648" s="21"/>
      <c r="D648" s="21"/>
      <c r="E648" s="21"/>
      <c r="F648" s="21"/>
      <c r="G648" s="21"/>
      <c r="H648" s="22"/>
      <c r="I648" s="22"/>
      <c r="J648" s="22"/>
      <c r="K648" s="22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5.75" customHeight="1">
      <c r="A649" s="21"/>
      <c r="B649" s="21"/>
      <c r="C649" s="21"/>
      <c r="D649" s="21"/>
      <c r="E649" s="21"/>
      <c r="F649" s="21"/>
      <c r="G649" s="21"/>
      <c r="H649" s="22"/>
      <c r="I649" s="22"/>
      <c r="J649" s="22"/>
      <c r="K649" s="22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5.75" customHeight="1">
      <c r="A650" s="21"/>
      <c r="B650" s="21"/>
      <c r="C650" s="21"/>
      <c r="D650" s="21"/>
      <c r="E650" s="21"/>
      <c r="F650" s="21"/>
      <c r="G650" s="21"/>
      <c r="H650" s="22"/>
      <c r="I650" s="22"/>
      <c r="J650" s="22"/>
      <c r="K650" s="22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5.75" customHeight="1">
      <c r="A651" s="21"/>
      <c r="B651" s="21"/>
      <c r="C651" s="21"/>
      <c r="D651" s="21"/>
      <c r="E651" s="21"/>
      <c r="F651" s="21"/>
      <c r="G651" s="21"/>
      <c r="H651" s="22"/>
      <c r="I651" s="22"/>
      <c r="J651" s="22"/>
      <c r="K651" s="22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5.75" customHeight="1">
      <c r="A652" s="21"/>
      <c r="B652" s="21"/>
      <c r="C652" s="21"/>
      <c r="D652" s="21"/>
      <c r="E652" s="21"/>
      <c r="F652" s="21"/>
      <c r="G652" s="21"/>
      <c r="H652" s="22"/>
      <c r="I652" s="22"/>
      <c r="J652" s="22"/>
      <c r="K652" s="22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5.75" customHeight="1">
      <c r="A653" s="21"/>
      <c r="B653" s="21"/>
      <c r="C653" s="21"/>
      <c r="D653" s="21"/>
      <c r="E653" s="21"/>
      <c r="F653" s="21"/>
      <c r="G653" s="21"/>
      <c r="H653" s="22"/>
      <c r="I653" s="22"/>
      <c r="J653" s="22"/>
      <c r="K653" s="22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5.75" customHeight="1">
      <c r="A654" s="21"/>
      <c r="B654" s="21"/>
      <c r="C654" s="21"/>
      <c r="D654" s="21"/>
      <c r="E654" s="21"/>
      <c r="F654" s="21"/>
      <c r="G654" s="21"/>
      <c r="H654" s="22"/>
      <c r="I654" s="22"/>
      <c r="J654" s="22"/>
      <c r="K654" s="22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5.75" customHeight="1">
      <c r="A655" s="21"/>
      <c r="B655" s="21"/>
      <c r="C655" s="21"/>
      <c r="D655" s="21"/>
      <c r="E655" s="21"/>
      <c r="F655" s="21"/>
      <c r="G655" s="21"/>
      <c r="H655" s="22"/>
      <c r="I655" s="22"/>
      <c r="J655" s="22"/>
      <c r="K655" s="22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5.75" customHeight="1">
      <c r="A656" s="21"/>
      <c r="B656" s="21"/>
      <c r="C656" s="21"/>
      <c r="D656" s="21"/>
      <c r="E656" s="21"/>
      <c r="F656" s="21"/>
      <c r="G656" s="21"/>
      <c r="H656" s="22"/>
      <c r="I656" s="22"/>
      <c r="J656" s="22"/>
      <c r="K656" s="22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5.75" customHeight="1">
      <c r="A657" s="21"/>
      <c r="B657" s="21"/>
      <c r="C657" s="21"/>
      <c r="D657" s="21"/>
      <c r="E657" s="21"/>
      <c r="F657" s="21"/>
      <c r="G657" s="21"/>
      <c r="H657" s="22"/>
      <c r="I657" s="22"/>
      <c r="J657" s="22"/>
      <c r="K657" s="22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5.75" customHeight="1">
      <c r="A658" s="21"/>
      <c r="B658" s="21"/>
      <c r="C658" s="21"/>
      <c r="D658" s="21"/>
      <c r="E658" s="21"/>
      <c r="F658" s="21"/>
      <c r="G658" s="21"/>
      <c r="H658" s="22"/>
      <c r="I658" s="22"/>
      <c r="J658" s="22"/>
      <c r="K658" s="22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5.75" customHeight="1">
      <c r="A659" s="21"/>
      <c r="B659" s="21"/>
      <c r="C659" s="21"/>
      <c r="D659" s="21"/>
      <c r="E659" s="21"/>
      <c r="F659" s="21"/>
      <c r="G659" s="21"/>
      <c r="H659" s="22"/>
      <c r="I659" s="22"/>
      <c r="J659" s="22"/>
      <c r="K659" s="22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5.75" customHeight="1">
      <c r="A660" s="21"/>
      <c r="B660" s="21"/>
      <c r="C660" s="21"/>
      <c r="D660" s="21"/>
      <c r="E660" s="21"/>
      <c r="F660" s="21"/>
      <c r="G660" s="21"/>
      <c r="H660" s="22"/>
      <c r="I660" s="22"/>
      <c r="J660" s="22"/>
      <c r="K660" s="22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5.75" customHeight="1">
      <c r="A661" s="21"/>
      <c r="B661" s="21"/>
      <c r="C661" s="21"/>
      <c r="D661" s="21"/>
      <c r="E661" s="21"/>
      <c r="F661" s="21"/>
      <c r="G661" s="21"/>
      <c r="H661" s="22"/>
      <c r="I661" s="22"/>
      <c r="J661" s="22"/>
      <c r="K661" s="22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5.75" customHeight="1">
      <c r="A662" s="21"/>
      <c r="B662" s="21"/>
      <c r="C662" s="21"/>
      <c r="D662" s="21"/>
      <c r="E662" s="21"/>
      <c r="F662" s="21"/>
      <c r="G662" s="21"/>
      <c r="H662" s="22"/>
      <c r="I662" s="22"/>
      <c r="J662" s="22"/>
      <c r="K662" s="22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5.75" customHeight="1">
      <c r="A663" s="21"/>
      <c r="B663" s="21"/>
      <c r="C663" s="21"/>
      <c r="D663" s="21"/>
      <c r="E663" s="21"/>
      <c r="F663" s="21"/>
      <c r="G663" s="21"/>
      <c r="H663" s="22"/>
      <c r="I663" s="22"/>
      <c r="J663" s="22"/>
      <c r="K663" s="22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5.75" customHeight="1">
      <c r="A664" s="21"/>
      <c r="B664" s="21"/>
      <c r="C664" s="21"/>
      <c r="D664" s="21"/>
      <c r="E664" s="21"/>
      <c r="F664" s="21"/>
      <c r="G664" s="21"/>
      <c r="H664" s="22"/>
      <c r="I664" s="22"/>
      <c r="J664" s="22"/>
      <c r="K664" s="22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5.75" customHeight="1">
      <c r="A665" s="21"/>
      <c r="B665" s="21"/>
      <c r="C665" s="21"/>
      <c r="D665" s="21"/>
      <c r="E665" s="21"/>
      <c r="F665" s="21"/>
      <c r="G665" s="21"/>
      <c r="H665" s="22"/>
      <c r="I665" s="22"/>
      <c r="J665" s="22"/>
      <c r="K665" s="22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5.75" customHeight="1">
      <c r="A666" s="21"/>
      <c r="B666" s="21"/>
      <c r="C666" s="21"/>
      <c r="D666" s="21"/>
      <c r="E666" s="21"/>
      <c r="F666" s="21"/>
      <c r="G666" s="21"/>
      <c r="H666" s="22"/>
      <c r="I666" s="22"/>
      <c r="J666" s="22"/>
      <c r="K666" s="22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5.75" customHeight="1">
      <c r="A667" s="21"/>
      <c r="B667" s="21"/>
      <c r="C667" s="21"/>
      <c r="D667" s="21"/>
      <c r="E667" s="21"/>
      <c r="F667" s="21"/>
      <c r="G667" s="21"/>
      <c r="H667" s="22"/>
      <c r="I667" s="22"/>
      <c r="J667" s="22"/>
      <c r="K667" s="22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5.75" customHeight="1">
      <c r="A668" s="21"/>
      <c r="B668" s="21"/>
      <c r="C668" s="21"/>
      <c r="D668" s="21"/>
      <c r="E668" s="21"/>
      <c r="F668" s="21"/>
      <c r="G668" s="21"/>
      <c r="H668" s="22"/>
      <c r="I668" s="22"/>
      <c r="J668" s="22"/>
      <c r="K668" s="22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5.75" customHeight="1">
      <c r="A669" s="21"/>
      <c r="B669" s="21"/>
      <c r="C669" s="21"/>
      <c r="D669" s="21"/>
      <c r="E669" s="21"/>
      <c r="F669" s="21"/>
      <c r="G669" s="21"/>
      <c r="H669" s="22"/>
      <c r="I669" s="22"/>
      <c r="J669" s="22"/>
      <c r="K669" s="22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5.75" customHeight="1">
      <c r="A670" s="21"/>
      <c r="B670" s="21"/>
      <c r="C670" s="21"/>
      <c r="D670" s="21"/>
      <c r="E670" s="21"/>
      <c r="F670" s="21"/>
      <c r="G670" s="21"/>
      <c r="H670" s="22"/>
      <c r="I670" s="22"/>
      <c r="J670" s="22"/>
      <c r="K670" s="22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5.75" customHeight="1">
      <c r="A671" s="21"/>
      <c r="B671" s="21"/>
      <c r="C671" s="21"/>
      <c r="D671" s="21"/>
      <c r="E671" s="21"/>
      <c r="F671" s="21"/>
      <c r="G671" s="21"/>
      <c r="H671" s="22"/>
      <c r="I671" s="22"/>
      <c r="J671" s="22"/>
      <c r="K671" s="22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5.75" customHeight="1">
      <c r="A672" s="21"/>
      <c r="B672" s="21"/>
      <c r="C672" s="21"/>
      <c r="D672" s="21"/>
      <c r="E672" s="21"/>
      <c r="F672" s="21"/>
      <c r="G672" s="21"/>
      <c r="H672" s="22"/>
      <c r="I672" s="22"/>
      <c r="J672" s="22"/>
      <c r="K672" s="22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5.75" customHeight="1">
      <c r="A673" s="21"/>
      <c r="B673" s="21"/>
      <c r="C673" s="21"/>
      <c r="D673" s="21"/>
      <c r="E673" s="21"/>
      <c r="F673" s="21"/>
      <c r="G673" s="21"/>
      <c r="H673" s="22"/>
      <c r="I673" s="22"/>
      <c r="J673" s="22"/>
      <c r="K673" s="22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5.75" customHeight="1">
      <c r="A674" s="21"/>
      <c r="B674" s="21"/>
      <c r="C674" s="21"/>
      <c r="D674" s="21"/>
      <c r="E674" s="21"/>
      <c r="F674" s="21"/>
      <c r="G674" s="21"/>
      <c r="H674" s="22"/>
      <c r="I674" s="22"/>
      <c r="J674" s="22"/>
      <c r="K674" s="22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5.75" customHeight="1">
      <c r="A675" s="21"/>
      <c r="B675" s="21"/>
      <c r="C675" s="21"/>
      <c r="D675" s="21"/>
      <c r="E675" s="21"/>
      <c r="F675" s="21"/>
      <c r="G675" s="21"/>
      <c r="H675" s="22"/>
      <c r="I675" s="22"/>
      <c r="J675" s="22"/>
      <c r="K675" s="22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5.75" customHeight="1">
      <c r="A676" s="21"/>
      <c r="B676" s="21"/>
      <c r="C676" s="21"/>
      <c r="D676" s="21"/>
      <c r="E676" s="21"/>
      <c r="F676" s="21"/>
      <c r="G676" s="21"/>
      <c r="H676" s="22"/>
      <c r="I676" s="22"/>
      <c r="J676" s="22"/>
      <c r="K676" s="22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5.75" customHeight="1">
      <c r="A677" s="21"/>
      <c r="B677" s="21"/>
      <c r="C677" s="21"/>
      <c r="D677" s="21"/>
      <c r="E677" s="21"/>
      <c r="F677" s="21"/>
      <c r="G677" s="21"/>
      <c r="H677" s="22"/>
      <c r="I677" s="22"/>
      <c r="J677" s="22"/>
      <c r="K677" s="22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5.75" customHeight="1">
      <c r="A678" s="21"/>
      <c r="B678" s="21"/>
      <c r="C678" s="21"/>
      <c r="D678" s="21"/>
      <c r="E678" s="21"/>
      <c r="F678" s="21"/>
      <c r="G678" s="21"/>
      <c r="H678" s="22"/>
      <c r="I678" s="22"/>
      <c r="J678" s="22"/>
      <c r="K678" s="22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5.75" customHeight="1">
      <c r="A679" s="21"/>
      <c r="B679" s="21"/>
      <c r="C679" s="21"/>
      <c r="D679" s="21"/>
      <c r="E679" s="21"/>
      <c r="F679" s="21"/>
      <c r="G679" s="21"/>
      <c r="H679" s="22"/>
      <c r="I679" s="22"/>
      <c r="J679" s="22"/>
      <c r="K679" s="22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5.75" customHeight="1">
      <c r="A680" s="21"/>
      <c r="B680" s="21"/>
      <c r="C680" s="21"/>
      <c r="D680" s="21"/>
      <c r="E680" s="21"/>
      <c r="F680" s="21"/>
      <c r="G680" s="21"/>
      <c r="H680" s="22"/>
      <c r="I680" s="22"/>
      <c r="J680" s="22"/>
      <c r="K680" s="22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5.75" customHeight="1">
      <c r="A681" s="21"/>
      <c r="B681" s="21"/>
      <c r="C681" s="21"/>
      <c r="D681" s="21"/>
      <c r="E681" s="21"/>
      <c r="F681" s="21"/>
      <c r="G681" s="21"/>
      <c r="H681" s="22"/>
      <c r="I681" s="22"/>
      <c r="J681" s="22"/>
      <c r="K681" s="22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5.75" customHeight="1">
      <c r="A682" s="21"/>
      <c r="B682" s="21"/>
      <c r="C682" s="21"/>
      <c r="D682" s="21"/>
      <c r="E682" s="21"/>
      <c r="F682" s="21"/>
      <c r="G682" s="21"/>
      <c r="H682" s="22"/>
      <c r="I682" s="22"/>
      <c r="J682" s="22"/>
      <c r="K682" s="22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5.75" customHeight="1">
      <c r="A683" s="21"/>
      <c r="B683" s="21"/>
      <c r="C683" s="21"/>
      <c r="D683" s="21"/>
      <c r="E683" s="21"/>
      <c r="F683" s="21"/>
      <c r="G683" s="21"/>
      <c r="H683" s="22"/>
      <c r="I683" s="22"/>
      <c r="J683" s="22"/>
      <c r="K683" s="22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5.75" customHeight="1">
      <c r="A684" s="21"/>
      <c r="B684" s="21"/>
      <c r="C684" s="21"/>
      <c r="D684" s="21"/>
      <c r="E684" s="21"/>
      <c r="F684" s="21"/>
      <c r="G684" s="21"/>
      <c r="H684" s="22"/>
      <c r="I684" s="22"/>
      <c r="J684" s="22"/>
      <c r="K684" s="22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5.75" customHeight="1">
      <c r="A685" s="21"/>
      <c r="B685" s="21"/>
      <c r="C685" s="21"/>
      <c r="D685" s="21"/>
      <c r="E685" s="21"/>
      <c r="F685" s="21"/>
      <c r="G685" s="21"/>
      <c r="H685" s="22"/>
      <c r="I685" s="22"/>
      <c r="J685" s="22"/>
      <c r="K685" s="22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5.75" customHeight="1">
      <c r="A686" s="21"/>
      <c r="B686" s="21"/>
      <c r="C686" s="21"/>
      <c r="D686" s="21"/>
      <c r="E686" s="21"/>
      <c r="F686" s="21"/>
      <c r="G686" s="21"/>
      <c r="H686" s="22"/>
      <c r="I686" s="22"/>
      <c r="J686" s="22"/>
      <c r="K686" s="22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5.75" customHeight="1">
      <c r="A687" s="21"/>
      <c r="B687" s="21"/>
      <c r="C687" s="21"/>
      <c r="D687" s="21"/>
      <c r="E687" s="21"/>
      <c r="F687" s="21"/>
      <c r="G687" s="21"/>
      <c r="H687" s="22"/>
      <c r="I687" s="22"/>
      <c r="J687" s="22"/>
      <c r="K687" s="22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5.75" customHeight="1">
      <c r="A688" s="21"/>
      <c r="B688" s="21"/>
      <c r="C688" s="21"/>
      <c r="D688" s="21"/>
      <c r="E688" s="21"/>
      <c r="F688" s="21"/>
      <c r="G688" s="21"/>
      <c r="H688" s="22"/>
      <c r="I688" s="22"/>
      <c r="J688" s="22"/>
      <c r="K688" s="22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5.75" customHeight="1">
      <c r="A689" s="21"/>
      <c r="B689" s="21"/>
      <c r="C689" s="21"/>
      <c r="D689" s="21"/>
      <c r="E689" s="21"/>
      <c r="F689" s="21"/>
      <c r="G689" s="21"/>
      <c r="H689" s="22"/>
      <c r="I689" s="22"/>
      <c r="J689" s="22"/>
      <c r="K689" s="22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5.75" customHeight="1">
      <c r="A690" s="21"/>
      <c r="B690" s="21"/>
      <c r="C690" s="21"/>
      <c r="D690" s="21"/>
      <c r="E690" s="21"/>
      <c r="F690" s="21"/>
      <c r="G690" s="21"/>
      <c r="H690" s="22"/>
      <c r="I690" s="22"/>
      <c r="J690" s="22"/>
      <c r="K690" s="22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5.75" customHeight="1">
      <c r="A691" s="21"/>
      <c r="B691" s="21"/>
      <c r="C691" s="21"/>
      <c r="D691" s="21"/>
      <c r="E691" s="21"/>
      <c r="F691" s="21"/>
      <c r="G691" s="21"/>
      <c r="H691" s="22"/>
      <c r="I691" s="22"/>
      <c r="J691" s="22"/>
      <c r="K691" s="22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5.75" customHeight="1">
      <c r="A692" s="21"/>
      <c r="B692" s="21"/>
      <c r="C692" s="21"/>
      <c r="D692" s="21"/>
      <c r="E692" s="21"/>
      <c r="F692" s="21"/>
      <c r="G692" s="21"/>
      <c r="H692" s="22"/>
      <c r="I692" s="22"/>
      <c r="J692" s="22"/>
      <c r="K692" s="22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5.75" customHeight="1">
      <c r="A693" s="21"/>
      <c r="B693" s="21"/>
      <c r="C693" s="21"/>
      <c r="D693" s="21"/>
      <c r="E693" s="21"/>
      <c r="F693" s="21"/>
      <c r="G693" s="21"/>
      <c r="H693" s="22"/>
      <c r="I693" s="22"/>
      <c r="J693" s="22"/>
      <c r="K693" s="22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5.75" customHeight="1">
      <c r="A694" s="21"/>
      <c r="B694" s="21"/>
      <c r="C694" s="21"/>
      <c r="D694" s="21"/>
      <c r="E694" s="21"/>
      <c r="F694" s="21"/>
      <c r="G694" s="21"/>
      <c r="H694" s="22"/>
      <c r="I694" s="22"/>
      <c r="J694" s="22"/>
      <c r="K694" s="22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5.75" customHeight="1">
      <c r="A695" s="21"/>
      <c r="B695" s="21"/>
      <c r="C695" s="21"/>
      <c r="D695" s="21"/>
      <c r="E695" s="21"/>
      <c r="F695" s="21"/>
      <c r="G695" s="21"/>
      <c r="H695" s="22"/>
      <c r="I695" s="22"/>
      <c r="J695" s="22"/>
      <c r="K695" s="22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5.75" customHeight="1">
      <c r="A696" s="21"/>
      <c r="B696" s="21"/>
      <c r="C696" s="21"/>
      <c r="D696" s="21"/>
      <c r="E696" s="21"/>
      <c r="F696" s="21"/>
      <c r="G696" s="21"/>
      <c r="H696" s="22"/>
      <c r="I696" s="22"/>
      <c r="J696" s="22"/>
      <c r="K696" s="22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5.75" customHeight="1">
      <c r="A697" s="21"/>
      <c r="B697" s="21"/>
      <c r="C697" s="21"/>
      <c r="D697" s="21"/>
      <c r="E697" s="21"/>
      <c r="F697" s="21"/>
      <c r="G697" s="21"/>
      <c r="H697" s="22"/>
      <c r="I697" s="22"/>
      <c r="J697" s="22"/>
      <c r="K697" s="22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5.75" customHeight="1">
      <c r="A698" s="21"/>
      <c r="B698" s="21"/>
      <c r="C698" s="21"/>
      <c r="D698" s="21"/>
      <c r="E698" s="21"/>
      <c r="F698" s="21"/>
      <c r="G698" s="21"/>
      <c r="H698" s="22"/>
      <c r="I698" s="22"/>
      <c r="J698" s="22"/>
      <c r="K698" s="22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5.75" customHeight="1">
      <c r="A699" s="21"/>
      <c r="B699" s="21"/>
      <c r="C699" s="21"/>
      <c r="D699" s="21"/>
      <c r="E699" s="21"/>
      <c r="F699" s="21"/>
      <c r="G699" s="21"/>
      <c r="H699" s="22"/>
      <c r="I699" s="22"/>
      <c r="J699" s="22"/>
      <c r="K699" s="22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5.75" customHeight="1">
      <c r="A700" s="21"/>
      <c r="B700" s="21"/>
      <c r="C700" s="21"/>
      <c r="D700" s="21"/>
      <c r="E700" s="21"/>
      <c r="F700" s="21"/>
      <c r="G700" s="21"/>
      <c r="H700" s="22"/>
      <c r="I700" s="22"/>
      <c r="J700" s="22"/>
      <c r="K700" s="22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5.75" customHeight="1">
      <c r="A701" s="21"/>
      <c r="B701" s="21"/>
      <c r="C701" s="21"/>
      <c r="D701" s="21"/>
      <c r="E701" s="21"/>
      <c r="F701" s="21"/>
      <c r="G701" s="21"/>
      <c r="H701" s="22"/>
      <c r="I701" s="22"/>
      <c r="J701" s="22"/>
      <c r="K701" s="22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5.75" customHeight="1">
      <c r="A702" s="21"/>
      <c r="B702" s="21"/>
      <c r="C702" s="21"/>
      <c r="D702" s="21"/>
      <c r="E702" s="21"/>
      <c r="F702" s="21"/>
      <c r="G702" s="21"/>
      <c r="H702" s="22"/>
      <c r="I702" s="22"/>
      <c r="J702" s="22"/>
      <c r="K702" s="22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5.75" customHeight="1">
      <c r="A703" s="21"/>
      <c r="B703" s="21"/>
      <c r="C703" s="21"/>
      <c r="D703" s="21"/>
      <c r="E703" s="21"/>
      <c r="F703" s="21"/>
      <c r="G703" s="21"/>
      <c r="H703" s="22"/>
      <c r="I703" s="22"/>
      <c r="J703" s="22"/>
      <c r="K703" s="22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5.75" customHeight="1">
      <c r="A704" s="21"/>
      <c r="B704" s="21"/>
      <c r="C704" s="21"/>
      <c r="D704" s="21"/>
      <c r="E704" s="21"/>
      <c r="F704" s="21"/>
      <c r="G704" s="21"/>
      <c r="H704" s="22"/>
      <c r="I704" s="22"/>
      <c r="J704" s="22"/>
      <c r="K704" s="22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5.75" customHeight="1">
      <c r="A705" s="21"/>
      <c r="B705" s="21"/>
      <c r="C705" s="21"/>
      <c r="D705" s="21"/>
      <c r="E705" s="21"/>
      <c r="F705" s="21"/>
      <c r="G705" s="21"/>
      <c r="H705" s="22"/>
      <c r="I705" s="22"/>
      <c r="J705" s="22"/>
      <c r="K705" s="22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5.75" customHeight="1">
      <c r="A706" s="21"/>
      <c r="B706" s="21"/>
      <c r="C706" s="21"/>
      <c r="D706" s="21"/>
      <c r="E706" s="21"/>
      <c r="F706" s="21"/>
      <c r="G706" s="21"/>
      <c r="H706" s="22"/>
      <c r="I706" s="22"/>
      <c r="J706" s="22"/>
      <c r="K706" s="22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5.75" customHeight="1">
      <c r="A707" s="21"/>
      <c r="B707" s="21"/>
      <c r="C707" s="21"/>
      <c r="D707" s="21"/>
      <c r="E707" s="21"/>
      <c r="F707" s="21"/>
      <c r="G707" s="21"/>
      <c r="H707" s="22"/>
      <c r="I707" s="22"/>
      <c r="J707" s="22"/>
      <c r="K707" s="22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5.75" customHeight="1">
      <c r="A708" s="21"/>
      <c r="B708" s="21"/>
      <c r="C708" s="21"/>
      <c r="D708" s="21"/>
      <c r="E708" s="21"/>
      <c r="F708" s="21"/>
      <c r="G708" s="21"/>
      <c r="H708" s="22"/>
      <c r="I708" s="22"/>
      <c r="J708" s="22"/>
      <c r="K708" s="22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5.75" customHeight="1">
      <c r="A709" s="21"/>
      <c r="B709" s="21"/>
      <c r="C709" s="21"/>
      <c r="D709" s="21"/>
      <c r="E709" s="21"/>
      <c r="F709" s="21"/>
      <c r="G709" s="21"/>
      <c r="H709" s="22"/>
      <c r="I709" s="22"/>
      <c r="J709" s="22"/>
      <c r="K709" s="22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5.75" customHeight="1">
      <c r="A710" s="21"/>
      <c r="B710" s="21"/>
      <c r="C710" s="21"/>
      <c r="D710" s="21"/>
      <c r="E710" s="21"/>
      <c r="F710" s="21"/>
      <c r="G710" s="21"/>
      <c r="H710" s="22"/>
      <c r="I710" s="22"/>
      <c r="J710" s="22"/>
      <c r="K710" s="22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5.75" customHeight="1">
      <c r="A711" s="21"/>
      <c r="B711" s="21"/>
      <c r="C711" s="21"/>
      <c r="D711" s="21"/>
      <c r="E711" s="21"/>
      <c r="F711" s="21"/>
      <c r="G711" s="21"/>
      <c r="H711" s="22"/>
      <c r="I711" s="22"/>
      <c r="J711" s="22"/>
      <c r="K711" s="22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5.75" customHeight="1">
      <c r="A712" s="21"/>
      <c r="B712" s="21"/>
      <c r="C712" s="21"/>
      <c r="D712" s="21"/>
      <c r="E712" s="21"/>
      <c r="F712" s="21"/>
      <c r="G712" s="21"/>
      <c r="H712" s="22"/>
      <c r="I712" s="22"/>
      <c r="J712" s="22"/>
      <c r="K712" s="22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5.75" customHeight="1">
      <c r="A713" s="21"/>
      <c r="B713" s="21"/>
      <c r="C713" s="21"/>
      <c r="D713" s="21"/>
      <c r="E713" s="21"/>
      <c r="F713" s="21"/>
      <c r="G713" s="21"/>
      <c r="H713" s="22"/>
      <c r="I713" s="22"/>
      <c r="J713" s="22"/>
      <c r="K713" s="22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5.75" customHeight="1">
      <c r="A714" s="21"/>
      <c r="B714" s="21"/>
      <c r="C714" s="21"/>
      <c r="D714" s="21"/>
      <c r="E714" s="21"/>
      <c r="F714" s="21"/>
      <c r="G714" s="21"/>
      <c r="H714" s="22"/>
      <c r="I714" s="22"/>
      <c r="J714" s="22"/>
      <c r="K714" s="22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5.75" customHeight="1">
      <c r="A715" s="21"/>
      <c r="B715" s="21"/>
      <c r="C715" s="21"/>
      <c r="D715" s="21"/>
      <c r="E715" s="21"/>
      <c r="F715" s="21"/>
      <c r="G715" s="21"/>
      <c r="H715" s="22"/>
      <c r="I715" s="22"/>
      <c r="J715" s="22"/>
      <c r="K715" s="22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5.75" customHeight="1">
      <c r="A716" s="21"/>
      <c r="B716" s="21"/>
      <c r="C716" s="21"/>
      <c r="D716" s="21"/>
      <c r="E716" s="21"/>
      <c r="F716" s="21"/>
      <c r="G716" s="21"/>
      <c r="H716" s="22"/>
      <c r="I716" s="22"/>
      <c r="J716" s="22"/>
      <c r="K716" s="22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5.75" customHeight="1">
      <c r="A717" s="21"/>
      <c r="B717" s="21"/>
      <c r="C717" s="21"/>
      <c r="D717" s="21"/>
      <c r="E717" s="21"/>
      <c r="F717" s="21"/>
      <c r="G717" s="21"/>
      <c r="H717" s="22"/>
      <c r="I717" s="22"/>
      <c r="J717" s="22"/>
      <c r="K717" s="22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5.75" customHeight="1">
      <c r="A718" s="21"/>
      <c r="B718" s="21"/>
      <c r="C718" s="21"/>
      <c r="D718" s="21"/>
      <c r="E718" s="21"/>
      <c r="F718" s="21"/>
      <c r="G718" s="21"/>
      <c r="H718" s="22"/>
      <c r="I718" s="22"/>
      <c r="J718" s="22"/>
      <c r="K718" s="22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5.75" customHeight="1">
      <c r="A719" s="21"/>
      <c r="B719" s="21"/>
      <c r="C719" s="21"/>
      <c r="D719" s="21"/>
      <c r="E719" s="21"/>
      <c r="F719" s="21"/>
      <c r="G719" s="21"/>
      <c r="H719" s="22"/>
      <c r="I719" s="22"/>
      <c r="J719" s="22"/>
      <c r="K719" s="22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5.75" customHeight="1">
      <c r="A720" s="21"/>
      <c r="B720" s="21"/>
      <c r="C720" s="21"/>
      <c r="D720" s="21"/>
      <c r="E720" s="21"/>
      <c r="F720" s="21"/>
      <c r="G720" s="21"/>
      <c r="H720" s="22"/>
      <c r="I720" s="22"/>
      <c r="J720" s="22"/>
      <c r="K720" s="22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5.75" customHeight="1">
      <c r="A721" s="21"/>
      <c r="B721" s="21"/>
      <c r="C721" s="21"/>
      <c r="D721" s="21"/>
      <c r="E721" s="21"/>
      <c r="F721" s="21"/>
      <c r="G721" s="21"/>
      <c r="H721" s="22"/>
      <c r="I721" s="22"/>
      <c r="J721" s="22"/>
      <c r="K721" s="22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5.75" customHeight="1">
      <c r="A722" s="21"/>
      <c r="B722" s="21"/>
      <c r="C722" s="21"/>
      <c r="D722" s="21"/>
      <c r="E722" s="21"/>
      <c r="F722" s="21"/>
      <c r="G722" s="21"/>
      <c r="H722" s="22"/>
      <c r="I722" s="22"/>
      <c r="J722" s="22"/>
      <c r="K722" s="22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5.75" customHeight="1">
      <c r="A723" s="21"/>
      <c r="B723" s="21"/>
      <c r="C723" s="21"/>
      <c r="D723" s="21"/>
      <c r="E723" s="21"/>
      <c r="F723" s="21"/>
      <c r="G723" s="21"/>
      <c r="H723" s="22"/>
      <c r="I723" s="22"/>
      <c r="J723" s="22"/>
      <c r="K723" s="22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5.75" customHeight="1">
      <c r="A724" s="21"/>
      <c r="B724" s="21"/>
      <c r="C724" s="21"/>
      <c r="D724" s="21"/>
      <c r="E724" s="21"/>
      <c r="F724" s="21"/>
      <c r="G724" s="21"/>
      <c r="H724" s="22"/>
      <c r="I724" s="22"/>
      <c r="J724" s="22"/>
      <c r="K724" s="22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5.75" customHeight="1">
      <c r="A725" s="21"/>
      <c r="B725" s="21"/>
      <c r="C725" s="21"/>
      <c r="D725" s="21"/>
      <c r="E725" s="21"/>
      <c r="F725" s="21"/>
      <c r="G725" s="21"/>
      <c r="H725" s="22"/>
      <c r="I725" s="22"/>
      <c r="J725" s="22"/>
      <c r="K725" s="22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5.75" customHeight="1">
      <c r="A726" s="21"/>
      <c r="B726" s="21"/>
      <c r="C726" s="21"/>
      <c r="D726" s="21"/>
      <c r="E726" s="21"/>
      <c r="F726" s="21"/>
      <c r="G726" s="21"/>
      <c r="H726" s="22"/>
      <c r="I726" s="22"/>
      <c r="J726" s="22"/>
      <c r="K726" s="22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5.75" customHeight="1">
      <c r="A727" s="21"/>
      <c r="B727" s="21"/>
      <c r="C727" s="21"/>
      <c r="D727" s="21"/>
      <c r="E727" s="21"/>
      <c r="F727" s="21"/>
      <c r="G727" s="21"/>
      <c r="H727" s="22"/>
      <c r="I727" s="22"/>
      <c r="J727" s="22"/>
      <c r="K727" s="22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5.75" customHeight="1">
      <c r="A728" s="21"/>
      <c r="B728" s="21"/>
      <c r="C728" s="21"/>
      <c r="D728" s="21"/>
      <c r="E728" s="21"/>
      <c r="F728" s="21"/>
      <c r="G728" s="21"/>
      <c r="H728" s="22"/>
      <c r="I728" s="22"/>
      <c r="J728" s="22"/>
      <c r="K728" s="22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5.75" customHeight="1">
      <c r="A729" s="21"/>
      <c r="B729" s="21"/>
      <c r="C729" s="21"/>
      <c r="D729" s="21"/>
      <c r="E729" s="21"/>
      <c r="F729" s="21"/>
      <c r="G729" s="21"/>
      <c r="H729" s="22"/>
      <c r="I729" s="22"/>
      <c r="J729" s="22"/>
      <c r="K729" s="22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5.75" customHeight="1">
      <c r="A730" s="21"/>
      <c r="B730" s="21"/>
      <c r="C730" s="21"/>
      <c r="D730" s="21"/>
      <c r="E730" s="21"/>
      <c r="F730" s="21"/>
      <c r="G730" s="21"/>
      <c r="H730" s="22"/>
      <c r="I730" s="22"/>
      <c r="J730" s="22"/>
      <c r="K730" s="22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5.75" customHeight="1">
      <c r="A731" s="21"/>
      <c r="B731" s="21"/>
      <c r="C731" s="21"/>
      <c r="D731" s="21"/>
      <c r="E731" s="21"/>
      <c r="F731" s="21"/>
      <c r="G731" s="21"/>
      <c r="H731" s="22"/>
      <c r="I731" s="22"/>
      <c r="J731" s="22"/>
      <c r="K731" s="22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5.75" customHeight="1">
      <c r="A732" s="21"/>
      <c r="B732" s="21"/>
      <c r="C732" s="21"/>
      <c r="D732" s="21"/>
      <c r="E732" s="21"/>
      <c r="F732" s="21"/>
      <c r="G732" s="21"/>
      <c r="H732" s="22"/>
      <c r="I732" s="22"/>
      <c r="J732" s="22"/>
      <c r="K732" s="22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5.75" customHeight="1">
      <c r="A733" s="21"/>
      <c r="B733" s="21"/>
      <c r="C733" s="21"/>
      <c r="D733" s="21"/>
      <c r="E733" s="21"/>
      <c r="F733" s="21"/>
      <c r="G733" s="21"/>
      <c r="H733" s="22"/>
      <c r="I733" s="22"/>
      <c r="J733" s="22"/>
      <c r="K733" s="22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5.75" customHeight="1">
      <c r="A734" s="21"/>
      <c r="B734" s="21"/>
      <c r="C734" s="21"/>
      <c r="D734" s="21"/>
      <c r="E734" s="21"/>
      <c r="F734" s="21"/>
      <c r="G734" s="21"/>
      <c r="H734" s="22"/>
      <c r="I734" s="22"/>
      <c r="J734" s="22"/>
      <c r="K734" s="22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5.75" customHeight="1">
      <c r="A735" s="21"/>
      <c r="B735" s="21"/>
      <c r="C735" s="21"/>
      <c r="D735" s="21"/>
      <c r="E735" s="21"/>
      <c r="F735" s="21"/>
      <c r="G735" s="21"/>
      <c r="H735" s="22"/>
      <c r="I735" s="22"/>
      <c r="J735" s="22"/>
      <c r="K735" s="22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5.75" customHeight="1">
      <c r="A736" s="21"/>
      <c r="B736" s="21"/>
      <c r="C736" s="21"/>
      <c r="D736" s="21"/>
      <c r="E736" s="21"/>
      <c r="F736" s="21"/>
      <c r="G736" s="21"/>
      <c r="H736" s="22"/>
      <c r="I736" s="22"/>
      <c r="J736" s="22"/>
      <c r="K736" s="22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5.75" customHeight="1">
      <c r="A737" s="21"/>
      <c r="B737" s="21"/>
      <c r="C737" s="21"/>
      <c r="D737" s="21"/>
      <c r="E737" s="21"/>
      <c r="F737" s="21"/>
      <c r="G737" s="21"/>
      <c r="H737" s="22"/>
      <c r="I737" s="22"/>
      <c r="J737" s="22"/>
      <c r="K737" s="22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5.75" customHeight="1">
      <c r="A738" s="21"/>
      <c r="B738" s="21"/>
      <c r="C738" s="21"/>
      <c r="D738" s="21"/>
      <c r="E738" s="21"/>
      <c r="F738" s="21"/>
      <c r="G738" s="21"/>
      <c r="H738" s="22"/>
      <c r="I738" s="22"/>
      <c r="J738" s="22"/>
      <c r="K738" s="22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5.75" customHeight="1">
      <c r="A739" s="21"/>
      <c r="B739" s="21"/>
      <c r="C739" s="21"/>
      <c r="D739" s="21"/>
      <c r="E739" s="21"/>
      <c r="F739" s="21"/>
      <c r="G739" s="21"/>
      <c r="H739" s="22"/>
      <c r="I739" s="22"/>
      <c r="J739" s="22"/>
      <c r="K739" s="22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5.75" customHeight="1">
      <c r="A740" s="21"/>
      <c r="B740" s="21"/>
      <c r="C740" s="21"/>
      <c r="D740" s="21"/>
      <c r="E740" s="21"/>
      <c r="F740" s="21"/>
      <c r="G740" s="21"/>
      <c r="H740" s="22"/>
      <c r="I740" s="22"/>
      <c r="J740" s="22"/>
      <c r="K740" s="22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5.75" customHeight="1">
      <c r="A741" s="21"/>
      <c r="B741" s="21"/>
      <c r="C741" s="21"/>
      <c r="D741" s="21"/>
      <c r="E741" s="21"/>
      <c r="F741" s="21"/>
      <c r="G741" s="21"/>
      <c r="H741" s="22"/>
      <c r="I741" s="22"/>
      <c r="J741" s="22"/>
      <c r="K741" s="22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5.75" customHeight="1">
      <c r="A742" s="21"/>
      <c r="B742" s="21"/>
      <c r="C742" s="21"/>
      <c r="D742" s="21"/>
      <c r="E742" s="21"/>
      <c r="F742" s="21"/>
      <c r="G742" s="21"/>
      <c r="H742" s="22"/>
      <c r="I742" s="22"/>
      <c r="J742" s="22"/>
      <c r="K742" s="22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5.75" customHeight="1">
      <c r="A743" s="21"/>
      <c r="B743" s="21"/>
      <c r="C743" s="21"/>
      <c r="D743" s="21"/>
      <c r="E743" s="21"/>
      <c r="F743" s="21"/>
      <c r="G743" s="21"/>
      <c r="H743" s="22"/>
      <c r="I743" s="22"/>
      <c r="J743" s="22"/>
      <c r="K743" s="22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5.75" customHeight="1">
      <c r="A744" s="21"/>
      <c r="B744" s="21"/>
      <c r="C744" s="21"/>
      <c r="D744" s="21"/>
      <c r="E744" s="21"/>
      <c r="F744" s="21"/>
      <c r="G744" s="21"/>
      <c r="H744" s="22"/>
      <c r="I744" s="22"/>
      <c r="J744" s="22"/>
      <c r="K744" s="22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5.75" customHeight="1">
      <c r="A745" s="21"/>
      <c r="B745" s="21"/>
      <c r="C745" s="21"/>
      <c r="D745" s="21"/>
      <c r="E745" s="21"/>
      <c r="F745" s="21"/>
      <c r="G745" s="21"/>
      <c r="H745" s="22"/>
      <c r="I745" s="22"/>
      <c r="J745" s="22"/>
      <c r="K745" s="22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5.75" customHeight="1">
      <c r="A746" s="21"/>
      <c r="B746" s="21"/>
      <c r="C746" s="21"/>
      <c r="D746" s="21"/>
      <c r="E746" s="21"/>
      <c r="F746" s="21"/>
      <c r="G746" s="21"/>
      <c r="H746" s="22"/>
      <c r="I746" s="22"/>
      <c r="J746" s="22"/>
      <c r="K746" s="22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5.75" customHeight="1">
      <c r="A747" s="21"/>
      <c r="B747" s="21"/>
      <c r="C747" s="21"/>
      <c r="D747" s="21"/>
      <c r="E747" s="21"/>
      <c r="F747" s="21"/>
      <c r="G747" s="21"/>
      <c r="H747" s="22"/>
      <c r="I747" s="22"/>
      <c r="J747" s="22"/>
      <c r="K747" s="22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5.75" customHeight="1">
      <c r="A748" s="21"/>
      <c r="B748" s="21"/>
      <c r="C748" s="21"/>
      <c r="D748" s="21"/>
      <c r="E748" s="21"/>
      <c r="F748" s="21"/>
      <c r="G748" s="21"/>
      <c r="H748" s="22"/>
      <c r="I748" s="22"/>
      <c r="J748" s="22"/>
      <c r="K748" s="22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5.75" customHeight="1">
      <c r="A749" s="21"/>
      <c r="B749" s="21"/>
      <c r="C749" s="21"/>
      <c r="D749" s="21"/>
      <c r="E749" s="21"/>
      <c r="F749" s="21"/>
      <c r="G749" s="21"/>
      <c r="H749" s="22"/>
      <c r="I749" s="22"/>
      <c r="J749" s="22"/>
      <c r="K749" s="22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5.75" customHeight="1">
      <c r="A750" s="21"/>
      <c r="B750" s="21"/>
      <c r="C750" s="21"/>
      <c r="D750" s="21"/>
      <c r="E750" s="21"/>
      <c r="F750" s="21"/>
      <c r="G750" s="21"/>
      <c r="H750" s="22"/>
      <c r="I750" s="22"/>
      <c r="J750" s="22"/>
      <c r="K750" s="22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5.75" customHeight="1">
      <c r="A751" s="21"/>
      <c r="B751" s="21"/>
      <c r="C751" s="21"/>
      <c r="D751" s="21"/>
      <c r="E751" s="21"/>
      <c r="F751" s="21"/>
      <c r="G751" s="21"/>
      <c r="H751" s="22"/>
      <c r="I751" s="22"/>
      <c r="J751" s="22"/>
      <c r="K751" s="22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5.75" customHeight="1">
      <c r="A752" s="21"/>
      <c r="B752" s="21"/>
      <c r="C752" s="21"/>
      <c r="D752" s="21"/>
      <c r="E752" s="21"/>
      <c r="F752" s="21"/>
      <c r="G752" s="21"/>
      <c r="H752" s="22"/>
      <c r="I752" s="22"/>
      <c r="J752" s="22"/>
      <c r="K752" s="22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5.75" customHeight="1">
      <c r="A753" s="21"/>
      <c r="B753" s="21"/>
      <c r="C753" s="21"/>
      <c r="D753" s="21"/>
      <c r="E753" s="21"/>
      <c r="F753" s="21"/>
      <c r="G753" s="21"/>
      <c r="H753" s="22"/>
      <c r="I753" s="22"/>
      <c r="J753" s="22"/>
      <c r="K753" s="22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5.75" customHeight="1">
      <c r="A754" s="21"/>
      <c r="B754" s="21"/>
      <c r="C754" s="21"/>
      <c r="D754" s="21"/>
      <c r="E754" s="21"/>
      <c r="F754" s="21"/>
      <c r="G754" s="21"/>
      <c r="H754" s="22"/>
      <c r="I754" s="22"/>
      <c r="J754" s="22"/>
      <c r="K754" s="22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5.75" customHeight="1">
      <c r="A755" s="21"/>
      <c r="B755" s="21"/>
      <c r="C755" s="21"/>
      <c r="D755" s="21"/>
      <c r="E755" s="21"/>
      <c r="F755" s="21"/>
      <c r="G755" s="21"/>
      <c r="H755" s="22"/>
      <c r="I755" s="22"/>
      <c r="J755" s="22"/>
      <c r="K755" s="22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5.75" customHeight="1">
      <c r="A756" s="21"/>
      <c r="B756" s="21"/>
      <c r="C756" s="21"/>
      <c r="D756" s="21"/>
      <c r="E756" s="21"/>
      <c r="F756" s="21"/>
      <c r="G756" s="21"/>
      <c r="H756" s="22"/>
      <c r="I756" s="22"/>
      <c r="J756" s="22"/>
      <c r="K756" s="22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5.75" customHeight="1">
      <c r="A757" s="21"/>
      <c r="B757" s="21"/>
      <c r="C757" s="21"/>
      <c r="D757" s="21"/>
      <c r="E757" s="21"/>
      <c r="F757" s="21"/>
      <c r="G757" s="21"/>
      <c r="H757" s="22"/>
      <c r="I757" s="22"/>
      <c r="J757" s="22"/>
      <c r="K757" s="22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5.75" customHeight="1">
      <c r="A758" s="21"/>
      <c r="B758" s="21"/>
      <c r="C758" s="21"/>
      <c r="D758" s="21"/>
      <c r="E758" s="21"/>
      <c r="F758" s="21"/>
      <c r="G758" s="21"/>
      <c r="H758" s="22"/>
      <c r="I758" s="22"/>
      <c r="J758" s="22"/>
      <c r="K758" s="22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5.75" customHeight="1">
      <c r="A759" s="21"/>
      <c r="B759" s="21"/>
      <c r="C759" s="21"/>
      <c r="D759" s="21"/>
      <c r="E759" s="21"/>
      <c r="F759" s="21"/>
      <c r="G759" s="21"/>
      <c r="H759" s="22"/>
      <c r="I759" s="22"/>
      <c r="J759" s="22"/>
      <c r="K759" s="22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5.75" customHeight="1">
      <c r="A760" s="21"/>
      <c r="B760" s="21"/>
      <c r="C760" s="21"/>
      <c r="D760" s="21"/>
      <c r="E760" s="21"/>
      <c r="F760" s="21"/>
      <c r="G760" s="21"/>
      <c r="H760" s="22"/>
      <c r="I760" s="22"/>
      <c r="J760" s="22"/>
      <c r="K760" s="22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5.75" customHeight="1">
      <c r="A761" s="21"/>
      <c r="B761" s="21"/>
      <c r="C761" s="21"/>
      <c r="D761" s="21"/>
      <c r="E761" s="21"/>
      <c r="F761" s="21"/>
      <c r="G761" s="21"/>
      <c r="H761" s="22"/>
      <c r="I761" s="22"/>
      <c r="J761" s="22"/>
      <c r="K761" s="22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5.75" customHeight="1">
      <c r="A762" s="21"/>
      <c r="B762" s="21"/>
      <c r="C762" s="21"/>
      <c r="D762" s="21"/>
      <c r="E762" s="21"/>
      <c r="F762" s="21"/>
      <c r="G762" s="21"/>
      <c r="H762" s="22"/>
      <c r="I762" s="22"/>
      <c r="J762" s="22"/>
      <c r="K762" s="22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5.75" customHeight="1">
      <c r="A763" s="21"/>
      <c r="B763" s="21"/>
      <c r="C763" s="21"/>
      <c r="D763" s="21"/>
      <c r="E763" s="21"/>
      <c r="F763" s="21"/>
      <c r="G763" s="21"/>
      <c r="H763" s="22"/>
      <c r="I763" s="22"/>
      <c r="J763" s="22"/>
      <c r="K763" s="22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5.75" customHeight="1">
      <c r="A764" s="21"/>
      <c r="B764" s="21"/>
      <c r="C764" s="21"/>
      <c r="D764" s="21"/>
      <c r="E764" s="21"/>
      <c r="F764" s="21"/>
      <c r="G764" s="21"/>
      <c r="H764" s="22"/>
      <c r="I764" s="22"/>
      <c r="J764" s="22"/>
      <c r="K764" s="22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5.75" customHeight="1">
      <c r="A765" s="21"/>
      <c r="B765" s="21"/>
      <c r="C765" s="21"/>
      <c r="D765" s="21"/>
      <c r="E765" s="21"/>
      <c r="F765" s="21"/>
      <c r="G765" s="21"/>
      <c r="H765" s="22"/>
      <c r="I765" s="22"/>
      <c r="J765" s="22"/>
      <c r="K765" s="22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5.75" customHeight="1">
      <c r="A766" s="21"/>
      <c r="B766" s="21"/>
      <c r="C766" s="21"/>
      <c r="D766" s="21"/>
      <c r="E766" s="21"/>
      <c r="F766" s="21"/>
      <c r="G766" s="21"/>
      <c r="H766" s="22"/>
      <c r="I766" s="22"/>
      <c r="J766" s="22"/>
      <c r="K766" s="22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5.75" customHeight="1">
      <c r="A767" s="21"/>
      <c r="B767" s="21"/>
      <c r="C767" s="21"/>
      <c r="D767" s="21"/>
      <c r="E767" s="21"/>
      <c r="F767" s="21"/>
      <c r="G767" s="21"/>
      <c r="H767" s="22"/>
      <c r="I767" s="22"/>
      <c r="J767" s="22"/>
      <c r="K767" s="22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5.75" customHeight="1">
      <c r="A768" s="21"/>
      <c r="B768" s="21"/>
      <c r="C768" s="21"/>
      <c r="D768" s="21"/>
      <c r="E768" s="21"/>
      <c r="F768" s="21"/>
      <c r="G768" s="21"/>
      <c r="H768" s="22"/>
      <c r="I768" s="22"/>
      <c r="J768" s="22"/>
      <c r="K768" s="22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5.75" customHeight="1">
      <c r="A769" s="21"/>
      <c r="B769" s="21"/>
      <c r="C769" s="21"/>
      <c r="D769" s="21"/>
      <c r="E769" s="21"/>
      <c r="F769" s="21"/>
      <c r="G769" s="21"/>
      <c r="H769" s="22"/>
      <c r="I769" s="22"/>
      <c r="J769" s="22"/>
      <c r="K769" s="22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5.75" customHeight="1">
      <c r="A770" s="21"/>
      <c r="B770" s="21"/>
      <c r="C770" s="21"/>
      <c r="D770" s="21"/>
      <c r="E770" s="21"/>
      <c r="F770" s="21"/>
      <c r="G770" s="21"/>
      <c r="H770" s="22"/>
      <c r="I770" s="22"/>
      <c r="J770" s="22"/>
      <c r="K770" s="22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5.75" customHeight="1">
      <c r="A771" s="21"/>
      <c r="B771" s="21"/>
      <c r="C771" s="21"/>
      <c r="D771" s="21"/>
      <c r="E771" s="21"/>
      <c r="F771" s="21"/>
      <c r="G771" s="21"/>
      <c r="H771" s="22"/>
      <c r="I771" s="22"/>
      <c r="J771" s="22"/>
      <c r="K771" s="22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5.75" customHeight="1">
      <c r="A772" s="21"/>
      <c r="B772" s="21"/>
      <c r="C772" s="21"/>
      <c r="D772" s="21"/>
      <c r="E772" s="21"/>
      <c r="F772" s="21"/>
      <c r="G772" s="21"/>
      <c r="H772" s="22"/>
      <c r="I772" s="22"/>
      <c r="J772" s="22"/>
      <c r="K772" s="22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5.75" customHeight="1">
      <c r="A773" s="21"/>
      <c r="B773" s="21"/>
      <c r="C773" s="21"/>
      <c r="D773" s="21"/>
      <c r="E773" s="21"/>
      <c r="F773" s="21"/>
      <c r="G773" s="21"/>
      <c r="H773" s="22"/>
      <c r="I773" s="22"/>
      <c r="J773" s="22"/>
      <c r="K773" s="22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5.75" customHeight="1">
      <c r="A774" s="21"/>
      <c r="B774" s="21"/>
      <c r="C774" s="21"/>
      <c r="D774" s="21"/>
      <c r="E774" s="21"/>
      <c r="F774" s="21"/>
      <c r="G774" s="21"/>
      <c r="H774" s="22"/>
      <c r="I774" s="22"/>
      <c r="J774" s="22"/>
      <c r="K774" s="22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5.75" customHeight="1">
      <c r="A775" s="21"/>
      <c r="B775" s="21"/>
      <c r="C775" s="21"/>
      <c r="D775" s="21"/>
      <c r="E775" s="21"/>
      <c r="F775" s="21"/>
      <c r="G775" s="21"/>
      <c r="H775" s="22"/>
      <c r="I775" s="22"/>
      <c r="J775" s="22"/>
      <c r="K775" s="22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5.75" customHeight="1">
      <c r="A776" s="21"/>
      <c r="B776" s="21"/>
      <c r="C776" s="21"/>
      <c r="D776" s="21"/>
      <c r="E776" s="21"/>
      <c r="F776" s="21"/>
      <c r="G776" s="21"/>
      <c r="H776" s="22"/>
      <c r="I776" s="22"/>
      <c r="J776" s="22"/>
      <c r="K776" s="22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5.75" customHeight="1">
      <c r="A777" s="21"/>
      <c r="B777" s="21"/>
      <c r="C777" s="21"/>
      <c r="D777" s="21"/>
      <c r="E777" s="21"/>
      <c r="F777" s="21"/>
      <c r="G777" s="21"/>
      <c r="H777" s="22"/>
      <c r="I777" s="22"/>
      <c r="J777" s="22"/>
      <c r="K777" s="22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5.75" customHeight="1">
      <c r="A778" s="21"/>
      <c r="B778" s="21"/>
      <c r="C778" s="21"/>
      <c r="D778" s="21"/>
      <c r="E778" s="21"/>
      <c r="F778" s="21"/>
      <c r="G778" s="21"/>
      <c r="H778" s="22"/>
      <c r="I778" s="22"/>
      <c r="J778" s="22"/>
      <c r="K778" s="22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5.75" customHeight="1">
      <c r="A779" s="21"/>
      <c r="B779" s="21"/>
      <c r="C779" s="21"/>
      <c r="D779" s="21"/>
      <c r="E779" s="21"/>
      <c r="F779" s="21"/>
      <c r="G779" s="21"/>
      <c r="H779" s="22"/>
      <c r="I779" s="22"/>
      <c r="J779" s="22"/>
      <c r="K779" s="22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5.75" customHeight="1">
      <c r="A780" s="21"/>
      <c r="B780" s="21"/>
      <c r="C780" s="21"/>
      <c r="D780" s="21"/>
      <c r="E780" s="21"/>
      <c r="F780" s="21"/>
      <c r="G780" s="21"/>
      <c r="H780" s="22"/>
      <c r="I780" s="22"/>
      <c r="J780" s="22"/>
      <c r="K780" s="22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5.75" customHeight="1">
      <c r="A781" s="21"/>
      <c r="B781" s="21"/>
      <c r="C781" s="21"/>
      <c r="D781" s="21"/>
      <c r="E781" s="21"/>
      <c r="F781" s="21"/>
      <c r="G781" s="21"/>
      <c r="H781" s="22"/>
      <c r="I781" s="22"/>
      <c r="J781" s="22"/>
      <c r="K781" s="22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5.75" customHeight="1">
      <c r="A782" s="21"/>
      <c r="B782" s="21"/>
      <c r="C782" s="21"/>
      <c r="D782" s="21"/>
      <c r="E782" s="21"/>
      <c r="F782" s="21"/>
      <c r="G782" s="21"/>
      <c r="H782" s="22"/>
      <c r="I782" s="22"/>
      <c r="J782" s="22"/>
      <c r="K782" s="22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5.75" customHeight="1">
      <c r="A783" s="21"/>
      <c r="B783" s="21"/>
      <c r="C783" s="21"/>
      <c r="D783" s="21"/>
      <c r="E783" s="21"/>
      <c r="F783" s="21"/>
      <c r="G783" s="21"/>
      <c r="H783" s="22"/>
      <c r="I783" s="22"/>
      <c r="J783" s="22"/>
      <c r="K783" s="22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5.75" customHeight="1">
      <c r="A784" s="21"/>
      <c r="B784" s="21"/>
      <c r="C784" s="21"/>
      <c r="D784" s="21"/>
      <c r="E784" s="21"/>
      <c r="F784" s="21"/>
      <c r="G784" s="21"/>
      <c r="H784" s="22"/>
      <c r="I784" s="22"/>
      <c r="J784" s="22"/>
      <c r="K784" s="22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5.75" customHeight="1">
      <c r="A785" s="21"/>
      <c r="B785" s="21"/>
      <c r="C785" s="21"/>
      <c r="D785" s="21"/>
      <c r="E785" s="21"/>
      <c r="F785" s="21"/>
      <c r="G785" s="21"/>
      <c r="H785" s="22"/>
      <c r="I785" s="22"/>
      <c r="J785" s="22"/>
      <c r="K785" s="22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5.75" customHeight="1">
      <c r="A786" s="21"/>
      <c r="B786" s="21"/>
      <c r="C786" s="21"/>
      <c r="D786" s="21"/>
      <c r="E786" s="21"/>
      <c r="F786" s="21"/>
      <c r="G786" s="21"/>
      <c r="H786" s="22"/>
      <c r="I786" s="22"/>
      <c r="J786" s="22"/>
      <c r="K786" s="22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5.75" customHeight="1">
      <c r="A787" s="21"/>
      <c r="B787" s="21"/>
      <c r="C787" s="21"/>
      <c r="D787" s="21"/>
      <c r="E787" s="21"/>
      <c r="F787" s="21"/>
      <c r="G787" s="21"/>
      <c r="H787" s="22"/>
      <c r="I787" s="22"/>
      <c r="J787" s="22"/>
      <c r="K787" s="22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5.75" customHeight="1">
      <c r="A788" s="21"/>
      <c r="B788" s="21"/>
      <c r="C788" s="21"/>
      <c r="D788" s="21"/>
      <c r="E788" s="21"/>
      <c r="F788" s="21"/>
      <c r="G788" s="21"/>
      <c r="H788" s="22"/>
      <c r="I788" s="22"/>
      <c r="J788" s="22"/>
      <c r="K788" s="22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5.75" customHeight="1">
      <c r="A789" s="21"/>
      <c r="B789" s="21"/>
      <c r="C789" s="21"/>
      <c r="D789" s="21"/>
      <c r="E789" s="21"/>
      <c r="F789" s="21"/>
      <c r="G789" s="21"/>
      <c r="H789" s="22"/>
      <c r="I789" s="22"/>
      <c r="J789" s="22"/>
      <c r="K789" s="22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5.75" customHeight="1">
      <c r="A790" s="21"/>
      <c r="B790" s="21"/>
      <c r="C790" s="21"/>
      <c r="D790" s="21"/>
      <c r="E790" s="21"/>
      <c r="F790" s="21"/>
      <c r="G790" s="21"/>
      <c r="H790" s="22"/>
      <c r="I790" s="22"/>
      <c r="J790" s="22"/>
      <c r="K790" s="22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5.75" customHeight="1">
      <c r="A791" s="21"/>
      <c r="B791" s="21"/>
      <c r="C791" s="21"/>
      <c r="D791" s="21"/>
      <c r="E791" s="21"/>
      <c r="F791" s="21"/>
      <c r="G791" s="21"/>
      <c r="H791" s="22"/>
      <c r="I791" s="22"/>
      <c r="J791" s="22"/>
      <c r="K791" s="22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5.75" customHeight="1">
      <c r="A792" s="21"/>
      <c r="B792" s="21"/>
      <c r="C792" s="21"/>
      <c r="D792" s="21"/>
      <c r="E792" s="21"/>
      <c r="F792" s="21"/>
      <c r="G792" s="21"/>
      <c r="H792" s="22"/>
      <c r="I792" s="22"/>
      <c r="J792" s="22"/>
      <c r="K792" s="22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5.75" customHeight="1">
      <c r="A793" s="21"/>
      <c r="B793" s="21"/>
      <c r="C793" s="21"/>
      <c r="D793" s="21"/>
      <c r="E793" s="21"/>
      <c r="F793" s="21"/>
      <c r="G793" s="21"/>
      <c r="H793" s="22"/>
      <c r="I793" s="22"/>
      <c r="J793" s="22"/>
      <c r="K793" s="22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5.75" customHeight="1">
      <c r="A794" s="21"/>
      <c r="B794" s="21"/>
      <c r="C794" s="21"/>
      <c r="D794" s="21"/>
      <c r="E794" s="21"/>
      <c r="F794" s="21"/>
      <c r="G794" s="21"/>
      <c r="H794" s="22"/>
      <c r="I794" s="22"/>
      <c r="J794" s="22"/>
      <c r="K794" s="22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5.75" customHeight="1">
      <c r="A795" s="21"/>
      <c r="B795" s="21"/>
      <c r="C795" s="21"/>
      <c r="D795" s="21"/>
      <c r="E795" s="21"/>
      <c r="F795" s="21"/>
      <c r="G795" s="21"/>
      <c r="H795" s="22"/>
      <c r="I795" s="22"/>
      <c r="J795" s="22"/>
      <c r="K795" s="22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5.75" customHeight="1">
      <c r="A796" s="21"/>
      <c r="B796" s="21"/>
      <c r="C796" s="21"/>
      <c r="D796" s="21"/>
      <c r="E796" s="21"/>
      <c r="F796" s="21"/>
      <c r="G796" s="21"/>
      <c r="H796" s="22"/>
      <c r="I796" s="22"/>
      <c r="J796" s="22"/>
      <c r="K796" s="22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5.75" customHeight="1">
      <c r="A797" s="21"/>
      <c r="B797" s="21"/>
      <c r="C797" s="21"/>
      <c r="D797" s="21"/>
      <c r="E797" s="21"/>
      <c r="F797" s="21"/>
      <c r="G797" s="21"/>
      <c r="H797" s="22"/>
      <c r="I797" s="22"/>
      <c r="J797" s="22"/>
      <c r="K797" s="22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5.75" customHeight="1">
      <c r="A798" s="21"/>
      <c r="B798" s="21"/>
      <c r="C798" s="21"/>
      <c r="D798" s="21"/>
      <c r="E798" s="21"/>
      <c r="F798" s="21"/>
      <c r="G798" s="21"/>
      <c r="H798" s="22"/>
      <c r="I798" s="22"/>
      <c r="J798" s="22"/>
      <c r="K798" s="22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5.75" customHeight="1">
      <c r="A799" s="21"/>
      <c r="B799" s="21"/>
      <c r="C799" s="21"/>
      <c r="D799" s="21"/>
      <c r="E799" s="21"/>
      <c r="F799" s="21"/>
      <c r="G799" s="21"/>
      <c r="H799" s="22"/>
      <c r="I799" s="22"/>
      <c r="J799" s="22"/>
      <c r="K799" s="22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5.75" customHeight="1">
      <c r="A800" s="21"/>
      <c r="B800" s="21"/>
      <c r="C800" s="21"/>
      <c r="D800" s="21"/>
      <c r="E800" s="21"/>
      <c r="F800" s="21"/>
      <c r="G800" s="21"/>
      <c r="H800" s="22"/>
      <c r="I800" s="22"/>
      <c r="J800" s="22"/>
      <c r="K800" s="22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5.75" customHeight="1">
      <c r="A801" s="21"/>
      <c r="B801" s="21"/>
      <c r="C801" s="21"/>
      <c r="D801" s="21"/>
      <c r="E801" s="21"/>
      <c r="F801" s="21"/>
      <c r="G801" s="21"/>
      <c r="H801" s="22"/>
      <c r="I801" s="22"/>
      <c r="J801" s="22"/>
      <c r="K801" s="22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5.75" customHeight="1">
      <c r="A802" s="21"/>
      <c r="B802" s="21"/>
      <c r="C802" s="21"/>
      <c r="D802" s="21"/>
      <c r="E802" s="21"/>
      <c r="F802" s="21"/>
      <c r="G802" s="21"/>
      <c r="H802" s="22"/>
      <c r="I802" s="22"/>
      <c r="J802" s="22"/>
      <c r="K802" s="22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5.75" customHeight="1">
      <c r="A803" s="21"/>
      <c r="B803" s="21"/>
      <c r="C803" s="21"/>
      <c r="D803" s="21"/>
      <c r="E803" s="21"/>
      <c r="F803" s="21"/>
      <c r="G803" s="21"/>
      <c r="H803" s="22"/>
      <c r="I803" s="22"/>
      <c r="J803" s="22"/>
      <c r="K803" s="22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5.75" customHeight="1">
      <c r="A804" s="21"/>
      <c r="B804" s="21"/>
      <c r="C804" s="21"/>
      <c r="D804" s="21"/>
      <c r="E804" s="21"/>
      <c r="F804" s="21"/>
      <c r="G804" s="21"/>
      <c r="H804" s="22"/>
      <c r="I804" s="22"/>
      <c r="J804" s="22"/>
      <c r="K804" s="22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5.75" customHeight="1">
      <c r="A805" s="21"/>
      <c r="B805" s="21"/>
      <c r="C805" s="21"/>
      <c r="D805" s="21"/>
      <c r="E805" s="21"/>
      <c r="F805" s="21"/>
      <c r="G805" s="21"/>
      <c r="H805" s="22"/>
      <c r="I805" s="22"/>
      <c r="J805" s="22"/>
      <c r="K805" s="22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5.75" customHeight="1">
      <c r="A806" s="21"/>
      <c r="B806" s="21"/>
      <c r="C806" s="21"/>
      <c r="D806" s="21"/>
      <c r="E806" s="21"/>
      <c r="F806" s="21"/>
      <c r="G806" s="21"/>
      <c r="H806" s="22"/>
      <c r="I806" s="22"/>
      <c r="J806" s="22"/>
      <c r="K806" s="22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5.75" customHeight="1">
      <c r="A807" s="21"/>
      <c r="B807" s="21"/>
      <c r="C807" s="21"/>
      <c r="D807" s="21"/>
      <c r="E807" s="21"/>
      <c r="F807" s="21"/>
      <c r="G807" s="21"/>
      <c r="H807" s="22"/>
      <c r="I807" s="22"/>
      <c r="J807" s="22"/>
      <c r="K807" s="22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5.75" customHeight="1">
      <c r="A808" s="21"/>
      <c r="B808" s="21"/>
      <c r="C808" s="21"/>
      <c r="D808" s="21"/>
      <c r="E808" s="21"/>
      <c r="F808" s="21"/>
      <c r="G808" s="21"/>
      <c r="H808" s="22"/>
      <c r="I808" s="22"/>
      <c r="J808" s="22"/>
      <c r="K808" s="22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5.75" customHeight="1">
      <c r="A809" s="21"/>
      <c r="B809" s="21"/>
      <c r="C809" s="21"/>
      <c r="D809" s="21"/>
      <c r="E809" s="21"/>
      <c r="F809" s="21"/>
      <c r="G809" s="21"/>
      <c r="H809" s="22"/>
      <c r="I809" s="22"/>
      <c r="J809" s="22"/>
      <c r="K809" s="22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5.75" customHeight="1">
      <c r="A810" s="21"/>
      <c r="B810" s="21"/>
      <c r="C810" s="21"/>
      <c r="D810" s="21"/>
      <c r="E810" s="21"/>
      <c r="F810" s="21"/>
      <c r="G810" s="21"/>
      <c r="H810" s="22"/>
      <c r="I810" s="22"/>
      <c r="J810" s="22"/>
      <c r="K810" s="22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5.75" customHeight="1">
      <c r="A811" s="21"/>
      <c r="B811" s="21"/>
      <c r="C811" s="21"/>
      <c r="D811" s="21"/>
      <c r="E811" s="21"/>
      <c r="F811" s="21"/>
      <c r="G811" s="21"/>
      <c r="H811" s="22"/>
      <c r="I811" s="22"/>
      <c r="J811" s="22"/>
      <c r="K811" s="22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5.75" customHeight="1">
      <c r="A812" s="21"/>
      <c r="B812" s="21"/>
      <c r="C812" s="21"/>
      <c r="D812" s="21"/>
      <c r="E812" s="21"/>
      <c r="F812" s="21"/>
      <c r="G812" s="21"/>
      <c r="H812" s="22"/>
      <c r="I812" s="22"/>
      <c r="J812" s="22"/>
      <c r="K812" s="22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5.75" customHeight="1">
      <c r="A813" s="21"/>
      <c r="B813" s="21"/>
      <c r="C813" s="21"/>
      <c r="D813" s="21"/>
      <c r="E813" s="21"/>
      <c r="F813" s="21"/>
      <c r="G813" s="21"/>
      <c r="H813" s="22"/>
      <c r="I813" s="22"/>
      <c r="J813" s="22"/>
      <c r="K813" s="22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5.75" customHeight="1">
      <c r="A814" s="21"/>
      <c r="B814" s="21"/>
      <c r="C814" s="21"/>
      <c r="D814" s="21"/>
      <c r="E814" s="21"/>
      <c r="F814" s="21"/>
      <c r="G814" s="21"/>
      <c r="H814" s="22"/>
      <c r="I814" s="22"/>
      <c r="J814" s="22"/>
      <c r="K814" s="22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5.75" customHeight="1">
      <c r="A815" s="21"/>
      <c r="B815" s="21"/>
      <c r="C815" s="21"/>
      <c r="D815" s="21"/>
      <c r="E815" s="21"/>
      <c r="F815" s="21"/>
      <c r="G815" s="21"/>
      <c r="H815" s="22"/>
      <c r="I815" s="22"/>
      <c r="J815" s="22"/>
      <c r="K815" s="22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5.75" customHeight="1">
      <c r="A816" s="21"/>
      <c r="B816" s="21"/>
      <c r="C816" s="21"/>
      <c r="D816" s="21"/>
      <c r="E816" s="21"/>
      <c r="F816" s="21"/>
      <c r="G816" s="21"/>
      <c r="H816" s="22"/>
      <c r="I816" s="22"/>
      <c r="J816" s="22"/>
      <c r="K816" s="22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5.75" customHeight="1">
      <c r="A817" s="21"/>
      <c r="B817" s="21"/>
      <c r="C817" s="21"/>
      <c r="D817" s="21"/>
      <c r="E817" s="21"/>
      <c r="F817" s="21"/>
      <c r="G817" s="21"/>
      <c r="H817" s="22"/>
      <c r="I817" s="22"/>
      <c r="J817" s="22"/>
      <c r="K817" s="22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5.75" customHeight="1">
      <c r="A818" s="21"/>
      <c r="B818" s="21"/>
      <c r="C818" s="21"/>
      <c r="D818" s="21"/>
      <c r="E818" s="21"/>
      <c r="F818" s="21"/>
      <c r="G818" s="21"/>
      <c r="H818" s="22"/>
      <c r="I818" s="22"/>
      <c r="J818" s="22"/>
      <c r="K818" s="22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5.75" customHeight="1">
      <c r="A819" s="21"/>
      <c r="B819" s="21"/>
      <c r="C819" s="21"/>
      <c r="D819" s="21"/>
      <c r="E819" s="21"/>
      <c r="F819" s="21"/>
      <c r="G819" s="21"/>
      <c r="H819" s="22"/>
      <c r="I819" s="22"/>
      <c r="J819" s="22"/>
      <c r="K819" s="22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5.75" customHeight="1">
      <c r="A820" s="21"/>
      <c r="B820" s="21"/>
      <c r="C820" s="21"/>
      <c r="D820" s="21"/>
      <c r="E820" s="21"/>
      <c r="F820" s="21"/>
      <c r="G820" s="21"/>
      <c r="H820" s="22"/>
      <c r="I820" s="22"/>
      <c r="J820" s="22"/>
      <c r="K820" s="22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5.75" customHeight="1">
      <c r="A821" s="21"/>
      <c r="B821" s="21"/>
      <c r="C821" s="21"/>
      <c r="D821" s="21"/>
      <c r="E821" s="21"/>
      <c r="F821" s="21"/>
      <c r="G821" s="21"/>
      <c r="H821" s="22"/>
      <c r="I821" s="22"/>
      <c r="J821" s="22"/>
      <c r="K821" s="22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5.75" customHeight="1">
      <c r="A822" s="21"/>
      <c r="B822" s="21"/>
      <c r="C822" s="21"/>
      <c r="D822" s="21"/>
      <c r="E822" s="21"/>
      <c r="F822" s="21"/>
      <c r="G822" s="21"/>
      <c r="H822" s="22"/>
      <c r="I822" s="22"/>
      <c r="J822" s="22"/>
      <c r="K822" s="22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5.75" customHeight="1">
      <c r="A823" s="21"/>
      <c r="B823" s="21"/>
      <c r="C823" s="21"/>
      <c r="D823" s="21"/>
      <c r="E823" s="21"/>
      <c r="F823" s="21"/>
      <c r="G823" s="21"/>
      <c r="H823" s="22"/>
      <c r="I823" s="22"/>
      <c r="J823" s="22"/>
      <c r="K823" s="22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5.75" customHeight="1">
      <c r="A824" s="21"/>
      <c r="B824" s="21"/>
      <c r="C824" s="21"/>
      <c r="D824" s="21"/>
      <c r="E824" s="21"/>
      <c r="F824" s="21"/>
      <c r="G824" s="21"/>
      <c r="H824" s="22"/>
      <c r="I824" s="22"/>
      <c r="J824" s="22"/>
      <c r="K824" s="22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5.75" customHeight="1">
      <c r="A825" s="21"/>
      <c r="B825" s="21"/>
      <c r="C825" s="21"/>
      <c r="D825" s="21"/>
      <c r="E825" s="21"/>
      <c r="F825" s="21"/>
      <c r="G825" s="21"/>
      <c r="H825" s="22"/>
      <c r="I825" s="22"/>
      <c r="J825" s="22"/>
      <c r="K825" s="22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5.75" customHeight="1">
      <c r="A826" s="21"/>
      <c r="B826" s="21"/>
      <c r="C826" s="21"/>
      <c r="D826" s="21"/>
      <c r="E826" s="21"/>
      <c r="F826" s="21"/>
      <c r="G826" s="21"/>
      <c r="H826" s="22"/>
      <c r="I826" s="22"/>
      <c r="J826" s="22"/>
      <c r="K826" s="22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5.75" customHeight="1">
      <c r="A827" s="21"/>
      <c r="B827" s="21"/>
      <c r="C827" s="21"/>
      <c r="D827" s="21"/>
      <c r="E827" s="21"/>
      <c r="F827" s="21"/>
      <c r="G827" s="21"/>
      <c r="H827" s="22"/>
      <c r="I827" s="22"/>
      <c r="J827" s="22"/>
      <c r="K827" s="22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5.75" customHeight="1">
      <c r="A828" s="21"/>
      <c r="B828" s="21"/>
      <c r="C828" s="21"/>
      <c r="D828" s="21"/>
      <c r="E828" s="21"/>
      <c r="F828" s="21"/>
      <c r="G828" s="21"/>
      <c r="H828" s="22"/>
      <c r="I828" s="22"/>
      <c r="J828" s="22"/>
      <c r="K828" s="22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5.75" customHeight="1">
      <c r="A829" s="21"/>
      <c r="B829" s="21"/>
      <c r="C829" s="21"/>
      <c r="D829" s="21"/>
      <c r="E829" s="21"/>
      <c r="F829" s="21"/>
      <c r="G829" s="21"/>
      <c r="H829" s="22"/>
      <c r="I829" s="22"/>
      <c r="J829" s="22"/>
      <c r="K829" s="22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5.75" customHeight="1">
      <c r="A830" s="21"/>
      <c r="B830" s="21"/>
      <c r="C830" s="21"/>
      <c r="D830" s="21"/>
      <c r="E830" s="21"/>
      <c r="F830" s="21"/>
      <c r="G830" s="21"/>
      <c r="H830" s="22"/>
      <c r="I830" s="22"/>
      <c r="J830" s="22"/>
      <c r="K830" s="22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5.75" customHeight="1">
      <c r="A831" s="21"/>
      <c r="B831" s="21"/>
      <c r="C831" s="21"/>
      <c r="D831" s="21"/>
      <c r="E831" s="21"/>
      <c r="F831" s="21"/>
      <c r="G831" s="21"/>
      <c r="H831" s="22"/>
      <c r="I831" s="22"/>
      <c r="J831" s="22"/>
      <c r="K831" s="22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5.75" customHeight="1">
      <c r="A832" s="21"/>
      <c r="B832" s="21"/>
      <c r="C832" s="21"/>
      <c r="D832" s="21"/>
      <c r="E832" s="21"/>
      <c r="F832" s="21"/>
      <c r="G832" s="21"/>
      <c r="H832" s="22"/>
      <c r="I832" s="22"/>
      <c r="J832" s="22"/>
      <c r="K832" s="22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5.75" customHeight="1">
      <c r="A833" s="21"/>
      <c r="B833" s="21"/>
      <c r="C833" s="21"/>
      <c r="D833" s="21"/>
      <c r="E833" s="21"/>
      <c r="F833" s="21"/>
      <c r="G833" s="21"/>
      <c r="H833" s="22"/>
      <c r="I833" s="22"/>
      <c r="J833" s="22"/>
      <c r="K833" s="22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5.75" customHeight="1">
      <c r="A834" s="21"/>
      <c r="B834" s="21"/>
      <c r="C834" s="21"/>
      <c r="D834" s="21"/>
      <c r="E834" s="21"/>
      <c r="F834" s="21"/>
      <c r="G834" s="21"/>
      <c r="H834" s="22"/>
      <c r="I834" s="22"/>
      <c r="J834" s="22"/>
      <c r="K834" s="22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5.75" customHeight="1">
      <c r="A835" s="21"/>
      <c r="B835" s="21"/>
      <c r="C835" s="21"/>
      <c r="D835" s="21"/>
      <c r="E835" s="21"/>
      <c r="F835" s="21"/>
      <c r="G835" s="21"/>
      <c r="H835" s="22"/>
      <c r="I835" s="22"/>
      <c r="J835" s="22"/>
      <c r="K835" s="22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5.75" customHeight="1">
      <c r="A836" s="21"/>
      <c r="B836" s="21"/>
      <c r="C836" s="21"/>
      <c r="D836" s="21"/>
      <c r="E836" s="21"/>
      <c r="F836" s="21"/>
      <c r="G836" s="21"/>
      <c r="H836" s="22"/>
      <c r="I836" s="22"/>
      <c r="J836" s="22"/>
      <c r="K836" s="22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5.75" customHeight="1">
      <c r="A837" s="21"/>
      <c r="B837" s="21"/>
      <c r="C837" s="21"/>
      <c r="D837" s="21"/>
      <c r="E837" s="21"/>
      <c r="F837" s="21"/>
      <c r="G837" s="21"/>
      <c r="H837" s="22"/>
      <c r="I837" s="22"/>
      <c r="J837" s="22"/>
      <c r="K837" s="22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5.75" customHeight="1">
      <c r="A838" s="21"/>
      <c r="B838" s="21"/>
      <c r="C838" s="21"/>
      <c r="D838" s="21"/>
      <c r="E838" s="21"/>
      <c r="F838" s="21"/>
      <c r="G838" s="21"/>
      <c r="H838" s="22"/>
      <c r="I838" s="22"/>
      <c r="J838" s="22"/>
      <c r="K838" s="22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5.75" customHeight="1">
      <c r="A839" s="21"/>
      <c r="B839" s="21"/>
      <c r="C839" s="21"/>
      <c r="D839" s="21"/>
      <c r="E839" s="21"/>
      <c r="F839" s="21"/>
      <c r="G839" s="21"/>
      <c r="H839" s="22"/>
      <c r="I839" s="22"/>
      <c r="J839" s="22"/>
      <c r="K839" s="22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5.75" customHeight="1">
      <c r="A840" s="21"/>
      <c r="B840" s="21"/>
      <c r="C840" s="21"/>
      <c r="D840" s="21"/>
      <c r="E840" s="21"/>
      <c r="F840" s="21"/>
      <c r="G840" s="21"/>
      <c r="H840" s="22"/>
      <c r="I840" s="22"/>
      <c r="J840" s="22"/>
      <c r="K840" s="22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5.75" customHeight="1">
      <c r="A841" s="21"/>
      <c r="B841" s="21"/>
      <c r="C841" s="21"/>
      <c r="D841" s="21"/>
      <c r="E841" s="21"/>
      <c r="F841" s="21"/>
      <c r="G841" s="21"/>
      <c r="H841" s="22"/>
      <c r="I841" s="22"/>
      <c r="J841" s="22"/>
      <c r="K841" s="22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5.75" customHeight="1">
      <c r="A842" s="21"/>
      <c r="B842" s="21"/>
      <c r="C842" s="21"/>
      <c r="D842" s="21"/>
      <c r="E842" s="21"/>
      <c r="F842" s="21"/>
      <c r="G842" s="21"/>
      <c r="H842" s="22"/>
      <c r="I842" s="22"/>
      <c r="J842" s="22"/>
      <c r="K842" s="22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5.75" customHeight="1">
      <c r="A843" s="21"/>
      <c r="B843" s="21"/>
      <c r="C843" s="21"/>
      <c r="D843" s="21"/>
      <c r="E843" s="21"/>
      <c r="F843" s="21"/>
      <c r="G843" s="21"/>
      <c r="H843" s="22"/>
      <c r="I843" s="22"/>
      <c r="J843" s="22"/>
      <c r="K843" s="22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5.75" customHeight="1">
      <c r="A844" s="21"/>
      <c r="B844" s="21"/>
      <c r="C844" s="21"/>
      <c r="D844" s="21"/>
      <c r="E844" s="21"/>
      <c r="F844" s="21"/>
      <c r="G844" s="21"/>
      <c r="H844" s="22"/>
      <c r="I844" s="22"/>
      <c r="J844" s="22"/>
      <c r="K844" s="22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5.75" customHeight="1">
      <c r="A845" s="21"/>
      <c r="B845" s="21"/>
      <c r="C845" s="21"/>
      <c r="D845" s="21"/>
      <c r="E845" s="21"/>
      <c r="F845" s="21"/>
      <c r="G845" s="21"/>
      <c r="H845" s="22"/>
      <c r="I845" s="22"/>
      <c r="J845" s="22"/>
      <c r="K845" s="22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5.75" customHeight="1">
      <c r="A846" s="21"/>
      <c r="B846" s="21"/>
      <c r="C846" s="21"/>
      <c r="D846" s="21"/>
      <c r="E846" s="21"/>
      <c r="F846" s="21"/>
      <c r="G846" s="21"/>
      <c r="H846" s="22"/>
      <c r="I846" s="22"/>
      <c r="J846" s="22"/>
      <c r="K846" s="22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5.75" customHeight="1">
      <c r="A847" s="21"/>
      <c r="B847" s="21"/>
      <c r="C847" s="21"/>
      <c r="D847" s="21"/>
      <c r="E847" s="21"/>
      <c r="F847" s="21"/>
      <c r="G847" s="21"/>
      <c r="H847" s="22"/>
      <c r="I847" s="22"/>
      <c r="J847" s="22"/>
      <c r="K847" s="22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5.75" customHeight="1">
      <c r="A848" s="21"/>
      <c r="B848" s="21"/>
      <c r="C848" s="21"/>
      <c r="D848" s="21"/>
      <c r="E848" s="21"/>
      <c r="F848" s="21"/>
      <c r="G848" s="21"/>
      <c r="H848" s="22"/>
      <c r="I848" s="22"/>
      <c r="J848" s="22"/>
      <c r="K848" s="22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5.75" customHeight="1">
      <c r="A849" s="21"/>
      <c r="B849" s="21"/>
      <c r="C849" s="21"/>
      <c r="D849" s="21"/>
      <c r="E849" s="21"/>
      <c r="F849" s="21"/>
      <c r="G849" s="21"/>
      <c r="H849" s="22"/>
      <c r="I849" s="22"/>
      <c r="J849" s="22"/>
      <c r="K849" s="22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5.75" customHeight="1">
      <c r="A850" s="21"/>
      <c r="B850" s="21"/>
      <c r="C850" s="21"/>
      <c r="D850" s="21"/>
      <c r="E850" s="21"/>
      <c r="F850" s="21"/>
      <c r="G850" s="21"/>
      <c r="H850" s="22"/>
      <c r="I850" s="22"/>
      <c r="J850" s="22"/>
      <c r="K850" s="22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5.75" customHeight="1">
      <c r="A851" s="21"/>
      <c r="B851" s="21"/>
      <c r="C851" s="21"/>
      <c r="D851" s="21"/>
      <c r="E851" s="21"/>
      <c r="F851" s="21"/>
      <c r="G851" s="21"/>
      <c r="H851" s="22"/>
      <c r="I851" s="22"/>
      <c r="J851" s="22"/>
      <c r="K851" s="22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5.75" customHeight="1">
      <c r="A852" s="21"/>
      <c r="B852" s="21"/>
      <c r="C852" s="21"/>
      <c r="D852" s="21"/>
      <c r="E852" s="21"/>
      <c r="F852" s="21"/>
      <c r="G852" s="21"/>
      <c r="H852" s="22"/>
      <c r="I852" s="22"/>
      <c r="J852" s="22"/>
      <c r="K852" s="22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5.75" customHeight="1">
      <c r="A853" s="21"/>
      <c r="B853" s="21"/>
      <c r="C853" s="21"/>
      <c r="D853" s="21"/>
      <c r="E853" s="21"/>
      <c r="F853" s="21"/>
      <c r="G853" s="21"/>
      <c r="H853" s="22"/>
      <c r="I853" s="22"/>
      <c r="J853" s="22"/>
      <c r="K853" s="22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5.75" customHeight="1">
      <c r="A854" s="21"/>
      <c r="B854" s="21"/>
      <c r="C854" s="21"/>
      <c r="D854" s="21"/>
      <c r="E854" s="21"/>
      <c r="F854" s="21"/>
      <c r="G854" s="21"/>
      <c r="H854" s="22"/>
      <c r="I854" s="22"/>
      <c r="J854" s="22"/>
      <c r="K854" s="22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5.75" customHeight="1">
      <c r="A855" s="21"/>
      <c r="B855" s="21"/>
      <c r="C855" s="21"/>
      <c r="D855" s="21"/>
      <c r="E855" s="21"/>
      <c r="F855" s="21"/>
      <c r="G855" s="21"/>
      <c r="H855" s="22"/>
      <c r="I855" s="22"/>
      <c r="J855" s="22"/>
      <c r="K855" s="22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5.75" customHeight="1">
      <c r="A856" s="21"/>
      <c r="B856" s="21"/>
      <c r="C856" s="21"/>
      <c r="D856" s="21"/>
      <c r="E856" s="21"/>
      <c r="F856" s="21"/>
      <c r="G856" s="21"/>
      <c r="H856" s="22"/>
      <c r="I856" s="22"/>
      <c r="J856" s="22"/>
      <c r="K856" s="22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5.75" customHeight="1">
      <c r="A857" s="21"/>
      <c r="B857" s="21"/>
      <c r="C857" s="21"/>
      <c r="D857" s="21"/>
      <c r="E857" s="21"/>
      <c r="F857" s="21"/>
      <c r="G857" s="21"/>
      <c r="H857" s="22"/>
      <c r="I857" s="22"/>
      <c r="J857" s="22"/>
      <c r="K857" s="22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5.75" customHeight="1">
      <c r="A858" s="21"/>
      <c r="B858" s="21"/>
      <c r="C858" s="21"/>
      <c r="D858" s="21"/>
      <c r="E858" s="21"/>
      <c r="F858" s="21"/>
      <c r="G858" s="21"/>
      <c r="H858" s="22"/>
      <c r="I858" s="22"/>
      <c r="J858" s="22"/>
      <c r="K858" s="22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5.75" customHeight="1">
      <c r="A859" s="21"/>
      <c r="B859" s="21"/>
      <c r="C859" s="21"/>
      <c r="D859" s="21"/>
      <c r="E859" s="21"/>
      <c r="F859" s="21"/>
      <c r="G859" s="21"/>
      <c r="H859" s="22"/>
      <c r="I859" s="22"/>
      <c r="J859" s="22"/>
      <c r="K859" s="22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5.75" customHeight="1">
      <c r="A860" s="21"/>
      <c r="B860" s="21"/>
      <c r="C860" s="21"/>
      <c r="D860" s="21"/>
      <c r="E860" s="21"/>
      <c r="F860" s="21"/>
      <c r="G860" s="21"/>
      <c r="H860" s="22"/>
      <c r="I860" s="22"/>
      <c r="J860" s="22"/>
      <c r="K860" s="22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5.75" customHeight="1">
      <c r="A861" s="21"/>
      <c r="B861" s="21"/>
      <c r="C861" s="21"/>
      <c r="D861" s="21"/>
      <c r="E861" s="21"/>
      <c r="F861" s="21"/>
      <c r="G861" s="21"/>
      <c r="H861" s="22"/>
      <c r="I861" s="22"/>
      <c r="J861" s="22"/>
      <c r="K861" s="22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5.75" customHeight="1">
      <c r="A862" s="21"/>
      <c r="B862" s="21"/>
      <c r="C862" s="21"/>
      <c r="D862" s="21"/>
      <c r="E862" s="21"/>
      <c r="F862" s="21"/>
      <c r="G862" s="21"/>
      <c r="H862" s="22"/>
      <c r="I862" s="22"/>
      <c r="J862" s="22"/>
      <c r="K862" s="22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5.75" customHeight="1">
      <c r="A863" s="21"/>
      <c r="B863" s="21"/>
      <c r="C863" s="21"/>
      <c r="D863" s="21"/>
      <c r="E863" s="21"/>
      <c r="F863" s="21"/>
      <c r="G863" s="21"/>
      <c r="H863" s="22"/>
      <c r="I863" s="22"/>
      <c r="J863" s="22"/>
      <c r="K863" s="22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5.75" customHeight="1">
      <c r="A864" s="21"/>
      <c r="B864" s="21"/>
      <c r="C864" s="21"/>
      <c r="D864" s="21"/>
      <c r="E864" s="21"/>
      <c r="F864" s="21"/>
      <c r="G864" s="21"/>
      <c r="H864" s="22"/>
      <c r="I864" s="22"/>
      <c r="J864" s="22"/>
      <c r="K864" s="22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5.75" customHeight="1">
      <c r="A865" s="21"/>
      <c r="B865" s="21"/>
      <c r="C865" s="21"/>
      <c r="D865" s="21"/>
      <c r="E865" s="21"/>
      <c r="F865" s="21"/>
      <c r="G865" s="21"/>
      <c r="H865" s="22"/>
      <c r="I865" s="22"/>
      <c r="J865" s="22"/>
      <c r="K865" s="22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5.75" customHeight="1">
      <c r="A866" s="21"/>
      <c r="B866" s="21"/>
      <c r="C866" s="21"/>
      <c r="D866" s="21"/>
      <c r="E866" s="21"/>
      <c r="F866" s="21"/>
      <c r="G866" s="21"/>
      <c r="H866" s="22"/>
      <c r="I866" s="22"/>
      <c r="J866" s="22"/>
      <c r="K866" s="22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5.75" customHeight="1">
      <c r="A867" s="21"/>
      <c r="B867" s="21"/>
      <c r="C867" s="21"/>
      <c r="D867" s="21"/>
      <c r="E867" s="21"/>
      <c r="F867" s="21"/>
      <c r="G867" s="21"/>
      <c r="H867" s="22"/>
      <c r="I867" s="22"/>
      <c r="J867" s="22"/>
      <c r="K867" s="22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5.75" customHeight="1">
      <c r="A868" s="21"/>
      <c r="B868" s="21"/>
      <c r="C868" s="21"/>
      <c r="D868" s="21"/>
      <c r="E868" s="21"/>
      <c r="F868" s="21"/>
      <c r="G868" s="21"/>
      <c r="H868" s="22"/>
      <c r="I868" s="22"/>
      <c r="J868" s="22"/>
      <c r="K868" s="22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5.75" customHeight="1">
      <c r="A869" s="21"/>
      <c r="B869" s="21"/>
      <c r="C869" s="21"/>
      <c r="D869" s="21"/>
      <c r="E869" s="21"/>
      <c r="F869" s="21"/>
      <c r="G869" s="21"/>
      <c r="H869" s="22"/>
      <c r="I869" s="22"/>
      <c r="J869" s="22"/>
      <c r="K869" s="22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5.75" customHeight="1">
      <c r="A870" s="21"/>
      <c r="B870" s="21"/>
      <c r="C870" s="21"/>
      <c r="D870" s="21"/>
      <c r="E870" s="21"/>
      <c r="F870" s="21"/>
      <c r="G870" s="21"/>
      <c r="H870" s="22"/>
      <c r="I870" s="22"/>
      <c r="J870" s="22"/>
      <c r="K870" s="22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5.75" customHeight="1">
      <c r="A871" s="21"/>
      <c r="B871" s="21"/>
      <c r="C871" s="21"/>
      <c r="D871" s="21"/>
      <c r="E871" s="21"/>
      <c r="F871" s="21"/>
      <c r="G871" s="21"/>
      <c r="H871" s="22"/>
      <c r="I871" s="22"/>
      <c r="J871" s="22"/>
      <c r="K871" s="22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5.75" customHeight="1">
      <c r="A872" s="21"/>
      <c r="B872" s="21"/>
      <c r="C872" s="21"/>
      <c r="D872" s="21"/>
      <c r="E872" s="21"/>
      <c r="F872" s="21"/>
      <c r="G872" s="21"/>
      <c r="H872" s="22"/>
      <c r="I872" s="22"/>
      <c r="J872" s="22"/>
      <c r="K872" s="22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5.75" customHeight="1">
      <c r="A873" s="21"/>
      <c r="B873" s="21"/>
      <c r="C873" s="21"/>
      <c r="D873" s="21"/>
      <c r="E873" s="21"/>
      <c r="F873" s="21"/>
      <c r="G873" s="21"/>
      <c r="H873" s="22"/>
      <c r="I873" s="22"/>
      <c r="J873" s="22"/>
      <c r="K873" s="22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5.75" customHeight="1">
      <c r="A874" s="21"/>
      <c r="B874" s="21"/>
      <c r="C874" s="21"/>
      <c r="D874" s="21"/>
      <c r="E874" s="21"/>
      <c r="F874" s="21"/>
      <c r="G874" s="21"/>
      <c r="H874" s="22"/>
      <c r="I874" s="22"/>
      <c r="J874" s="22"/>
      <c r="K874" s="22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5.75" customHeight="1">
      <c r="A875" s="21"/>
      <c r="B875" s="21"/>
      <c r="C875" s="21"/>
      <c r="D875" s="21"/>
      <c r="E875" s="21"/>
      <c r="F875" s="21"/>
      <c r="G875" s="21"/>
      <c r="H875" s="22"/>
      <c r="I875" s="22"/>
      <c r="J875" s="22"/>
      <c r="K875" s="22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5.75" customHeight="1">
      <c r="A876" s="21"/>
      <c r="B876" s="21"/>
      <c r="C876" s="21"/>
      <c r="D876" s="21"/>
      <c r="E876" s="21"/>
      <c r="F876" s="21"/>
      <c r="G876" s="21"/>
      <c r="H876" s="22"/>
      <c r="I876" s="22"/>
      <c r="J876" s="22"/>
      <c r="K876" s="22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5.75" customHeight="1">
      <c r="A877" s="21"/>
      <c r="B877" s="21"/>
      <c r="C877" s="21"/>
      <c r="D877" s="21"/>
      <c r="E877" s="21"/>
      <c r="F877" s="21"/>
      <c r="G877" s="21"/>
      <c r="H877" s="22"/>
      <c r="I877" s="22"/>
      <c r="J877" s="22"/>
      <c r="K877" s="22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5.75" customHeight="1">
      <c r="A878" s="21"/>
      <c r="B878" s="21"/>
      <c r="C878" s="21"/>
      <c r="D878" s="21"/>
      <c r="E878" s="21"/>
      <c r="F878" s="21"/>
      <c r="G878" s="21"/>
      <c r="H878" s="22"/>
      <c r="I878" s="22"/>
      <c r="J878" s="22"/>
      <c r="K878" s="22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5.75" customHeight="1">
      <c r="A879" s="21"/>
      <c r="B879" s="21"/>
      <c r="C879" s="21"/>
      <c r="D879" s="21"/>
      <c r="E879" s="21"/>
      <c r="F879" s="21"/>
      <c r="G879" s="21"/>
      <c r="H879" s="22"/>
      <c r="I879" s="22"/>
      <c r="J879" s="22"/>
      <c r="K879" s="22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5.75" customHeight="1">
      <c r="A880" s="21"/>
      <c r="B880" s="21"/>
      <c r="C880" s="21"/>
      <c r="D880" s="21"/>
      <c r="E880" s="21"/>
      <c r="F880" s="21"/>
      <c r="G880" s="21"/>
      <c r="H880" s="22"/>
      <c r="I880" s="22"/>
      <c r="J880" s="22"/>
      <c r="K880" s="22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5.75" customHeight="1">
      <c r="A881" s="21"/>
      <c r="B881" s="21"/>
      <c r="C881" s="21"/>
      <c r="D881" s="21"/>
      <c r="E881" s="21"/>
      <c r="F881" s="21"/>
      <c r="G881" s="21"/>
      <c r="H881" s="22"/>
      <c r="I881" s="22"/>
      <c r="J881" s="22"/>
      <c r="K881" s="22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5.75" customHeight="1">
      <c r="A882" s="21"/>
      <c r="B882" s="21"/>
      <c r="C882" s="21"/>
      <c r="D882" s="21"/>
      <c r="E882" s="21"/>
      <c r="F882" s="21"/>
      <c r="G882" s="21"/>
      <c r="H882" s="22"/>
      <c r="I882" s="22"/>
      <c r="J882" s="22"/>
      <c r="K882" s="22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5.75" customHeight="1">
      <c r="A883" s="21"/>
      <c r="B883" s="21"/>
      <c r="C883" s="21"/>
      <c r="D883" s="21"/>
      <c r="E883" s="21"/>
      <c r="F883" s="21"/>
      <c r="G883" s="21"/>
      <c r="H883" s="22"/>
      <c r="I883" s="22"/>
      <c r="J883" s="22"/>
      <c r="K883" s="22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5.75" customHeight="1">
      <c r="A884" s="21"/>
      <c r="B884" s="21"/>
      <c r="C884" s="21"/>
      <c r="D884" s="21"/>
      <c r="E884" s="21"/>
      <c r="F884" s="21"/>
      <c r="G884" s="21"/>
      <c r="H884" s="22"/>
      <c r="I884" s="22"/>
      <c r="J884" s="22"/>
      <c r="K884" s="22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5.75" customHeight="1">
      <c r="A885" s="21"/>
      <c r="B885" s="21"/>
      <c r="C885" s="21"/>
      <c r="D885" s="21"/>
      <c r="E885" s="21"/>
      <c r="F885" s="21"/>
      <c r="G885" s="21"/>
      <c r="H885" s="22"/>
      <c r="I885" s="22"/>
      <c r="J885" s="22"/>
      <c r="K885" s="22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5.75" customHeight="1">
      <c r="A886" s="21"/>
      <c r="B886" s="21"/>
      <c r="C886" s="21"/>
      <c r="D886" s="21"/>
      <c r="E886" s="21"/>
      <c r="F886" s="21"/>
      <c r="G886" s="21"/>
      <c r="H886" s="22"/>
      <c r="I886" s="22"/>
      <c r="J886" s="22"/>
      <c r="K886" s="22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5.75" customHeight="1">
      <c r="A887" s="21"/>
      <c r="B887" s="21"/>
      <c r="C887" s="21"/>
      <c r="D887" s="21"/>
      <c r="E887" s="21"/>
      <c r="F887" s="21"/>
      <c r="G887" s="21"/>
      <c r="H887" s="22"/>
      <c r="I887" s="22"/>
      <c r="J887" s="22"/>
      <c r="K887" s="22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5.75" customHeight="1">
      <c r="A888" s="21"/>
      <c r="B888" s="21"/>
      <c r="C888" s="21"/>
      <c r="D888" s="21"/>
      <c r="E888" s="21"/>
      <c r="F888" s="21"/>
      <c r="G888" s="21"/>
      <c r="H888" s="22"/>
      <c r="I888" s="22"/>
      <c r="J888" s="22"/>
      <c r="K888" s="22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5.75" customHeight="1">
      <c r="A889" s="21"/>
      <c r="B889" s="21"/>
      <c r="C889" s="21"/>
      <c r="D889" s="21"/>
      <c r="E889" s="21"/>
      <c r="F889" s="21"/>
      <c r="G889" s="21"/>
      <c r="H889" s="22"/>
      <c r="I889" s="22"/>
      <c r="J889" s="22"/>
      <c r="K889" s="22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5.75" customHeight="1">
      <c r="A890" s="21"/>
      <c r="B890" s="21"/>
      <c r="C890" s="21"/>
      <c r="D890" s="21"/>
      <c r="E890" s="21"/>
      <c r="F890" s="21"/>
      <c r="G890" s="21"/>
      <c r="H890" s="22"/>
      <c r="I890" s="22"/>
      <c r="J890" s="22"/>
      <c r="K890" s="22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5.75" customHeight="1">
      <c r="A891" s="21"/>
      <c r="B891" s="21"/>
      <c r="C891" s="21"/>
      <c r="D891" s="21"/>
      <c r="E891" s="21"/>
      <c r="F891" s="21"/>
      <c r="G891" s="21"/>
      <c r="H891" s="22"/>
      <c r="I891" s="22"/>
      <c r="J891" s="22"/>
      <c r="K891" s="22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5.75" customHeight="1">
      <c r="A892" s="21"/>
      <c r="B892" s="21"/>
      <c r="C892" s="21"/>
      <c r="D892" s="21"/>
      <c r="E892" s="21"/>
      <c r="F892" s="21"/>
      <c r="G892" s="21"/>
      <c r="H892" s="22"/>
      <c r="I892" s="22"/>
      <c r="J892" s="22"/>
      <c r="K892" s="22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5.75" customHeight="1">
      <c r="A893" s="21"/>
      <c r="B893" s="21"/>
      <c r="C893" s="21"/>
      <c r="D893" s="21"/>
      <c r="E893" s="21"/>
      <c r="F893" s="21"/>
      <c r="G893" s="21"/>
      <c r="H893" s="22"/>
      <c r="I893" s="22"/>
      <c r="J893" s="22"/>
      <c r="K893" s="22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5.75" customHeight="1">
      <c r="A894" s="21"/>
      <c r="B894" s="21"/>
      <c r="C894" s="21"/>
      <c r="D894" s="21"/>
      <c r="E894" s="21"/>
      <c r="F894" s="21"/>
      <c r="G894" s="21"/>
      <c r="H894" s="22"/>
      <c r="I894" s="22"/>
      <c r="J894" s="22"/>
      <c r="K894" s="22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5.75" customHeight="1">
      <c r="A895" s="21"/>
      <c r="B895" s="21"/>
      <c r="C895" s="21"/>
      <c r="D895" s="21"/>
      <c r="E895" s="21"/>
      <c r="F895" s="21"/>
      <c r="G895" s="21"/>
      <c r="H895" s="22"/>
      <c r="I895" s="22"/>
      <c r="J895" s="22"/>
      <c r="K895" s="22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5.75" customHeight="1">
      <c r="A896" s="21"/>
      <c r="B896" s="21"/>
      <c r="C896" s="21"/>
      <c r="D896" s="21"/>
      <c r="E896" s="21"/>
      <c r="F896" s="21"/>
      <c r="G896" s="21"/>
      <c r="H896" s="22"/>
      <c r="I896" s="22"/>
      <c r="J896" s="22"/>
      <c r="K896" s="22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5.75" customHeight="1">
      <c r="A897" s="21"/>
      <c r="B897" s="21"/>
      <c r="C897" s="21"/>
      <c r="D897" s="21"/>
      <c r="E897" s="21"/>
      <c r="F897" s="21"/>
      <c r="G897" s="21"/>
      <c r="H897" s="22"/>
      <c r="I897" s="22"/>
      <c r="J897" s="22"/>
      <c r="K897" s="22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5.75" customHeight="1">
      <c r="A898" s="21"/>
      <c r="B898" s="21"/>
      <c r="C898" s="21"/>
      <c r="D898" s="21"/>
      <c r="E898" s="21"/>
      <c r="F898" s="21"/>
      <c r="G898" s="21"/>
      <c r="H898" s="22"/>
      <c r="I898" s="22"/>
      <c r="J898" s="22"/>
      <c r="K898" s="22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5.75" customHeight="1">
      <c r="A899" s="21"/>
      <c r="B899" s="21"/>
      <c r="C899" s="21"/>
      <c r="D899" s="21"/>
      <c r="E899" s="21"/>
      <c r="F899" s="21"/>
      <c r="G899" s="21"/>
      <c r="H899" s="22"/>
      <c r="I899" s="22"/>
      <c r="J899" s="22"/>
      <c r="K899" s="22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5.75" customHeight="1">
      <c r="A900" s="21"/>
      <c r="B900" s="21"/>
      <c r="C900" s="21"/>
      <c r="D900" s="21"/>
      <c r="E900" s="21"/>
      <c r="F900" s="21"/>
      <c r="G900" s="21"/>
      <c r="H900" s="22"/>
      <c r="I900" s="22"/>
      <c r="J900" s="22"/>
      <c r="K900" s="22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5.75" customHeight="1">
      <c r="A901" s="21"/>
      <c r="B901" s="21"/>
      <c r="C901" s="21"/>
      <c r="D901" s="21"/>
      <c r="E901" s="21"/>
      <c r="F901" s="21"/>
      <c r="G901" s="21"/>
      <c r="H901" s="22"/>
      <c r="I901" s="22"/>
      <c r="J901" s="22"/>
      <c r="K901" s="22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5.75" customHeight="1">
      <c r="A902" s="21"/>
      <c r="B902" s="21"/>
      <c r="C902" s="21"/>
      <c r="D902" s="21"/>
      <c r="E902" s="21"/>
      <c r="F902" s="21"/>
      <c r="G902" s="21"/>
      <c r="H902" s="22"/>
      <c r="I902" s="22"/>
      <c r="J902" s="22"/>
      <c r="K902" s="22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5.75" customHeight="1">
      <c r="A903" s="21"/>
      <c r="B903" s="21"/>
      <c r="C903" s="21"/>
      <c r="D903" s="21"/>
      <c r="E903" s="21"/>
      <c r="F903" s="21"/>
      <c r="G903" s="21"/>
      <c r="H903" s="22"/>
      <c r="I903" s="22"/>
      <c r="J903" s="22"/>
      <c r="K903" s="22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5.75" customHeight="1">
      <c r="A904" s="21"/>
      <c r="B904" s="21"/>
      <c r="C904" s="21"/>
      <c r="D904" s="21"/>
      <c r="E904" s="21"/>
      <c r="F904" s="21"/>
      <c r="G904" s="21"/>
      <c r="H904" s="22"/>
      <c r="I904" s="22"/>
      <c r="J904" s="22"/>
      <c r="K904" s="22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5.75" customHeight="1">
      <c r="A905" s="21"/>
      <c r="B905" s="21"/>
      <c r="C905" s="21"/>
      <c r="D905" s="21"/>
      <c r="E905" s="21"/>
      <c r="F905" s="21"/>
      <c r="G905" s="21"/>
      <c r="H905" s="22"/>
      <c r="I905" s="22"/>
      <c r="J905" s="22"/>
      <c r="K905" s="22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5.75" customHeight="1">
      <c r="A906" s="21"/>
      <c r="B906" s="21"/>
      <c r="C906" s="21"/>
      <c r="D906" s="21"/>
      <c r="E906" s="21"/>
      <c r="F906" s="21"/>
      <c r="G906" s="21"/>
      <c r="H906" s="22"/>
      <c r="I906" s="22"/>
      <c r="J906" s="22"/>
      <c r="K906" s="22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5.75" customHeight="1">
      <c r="A907" s="21"/>
      <c r="B907" s="21"/>
      <c r="C907" s="21"/>
      <c r="D907" s="21"/>
      <c r="E907" s="21"/>
      <c r="F907" s="21"/>
      <c r="G907" s="21"/>
      <c r="H907" s="22"/>
      <c r="I907" s="22"/>
      <c r="J907" s="22"/>
      <c r="K907" s="22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5.75" customHeight="1">
      <c r="A908" s="21"/>
      <c r="B908" s="21"/>
      <c r="C908" s="21"/>
      <c r="D908" s="21"/>
      <c r="E908" s="21"/>
      <c r="F908" s="21"/>
      <c r="G908" s="21"/>
      <c r="H908" s="22"/>
      <c r="I908" s="22"/>
      <c r="J908" s="22"/>
      <c r="K908" s="22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5.75" customHeight="1">
      <c r="A909" s="21"/>
      <c r="B909" s="21"/>
      <c r="C909" s="21"/>
      <c r="D909" s="21"/>
      <c r="E909" s="21"/>
      <c r="F909" s="21"/>
      <c r="G909" s="21"/>
      <c r="H909" s="22"/>
      <c r="I909" s="22"/>
      <c r="J909" s="22"/>
      <c r="K909" s="22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5.75" customHeight="1">
      <c r="A910" s="21"/>
      <c r="B910" s="21"/>
      <c r="C910" s="21"/>
      <c r="D910" s="21"/>
      <c r="E910" s="21"/>
      <c r="F910" s="21"/>
      <c r="G910" s="21"/>
      <c r="H910" s="22"/>
      <c r="I910" s="22"/>
      <c r="J910" s="22"/>
      <c r="K910" s="22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5.75" customHeight="1">
      <c r="A911" s="21"/>
      <c r="B911" s="21"/>
      <c r="C911" s="21"/>
      <c r="D911" s="21"/>
      <c r="E911" s="21"/>
      <c r="F911" s="21"/>
      <c r="G911" s="21"/>
      <c r="H911" s="22"/>
      <c r="I911" s="22"/>
      <c r="J911" s="22"/>
      <c r="K911" s="22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5.75" customHeight="1">
      <c r="A912" s="21"/>
      <c r="B912" s="21"/>
      <c r="C912" s="21"/>
      <c r="D912" s="21"/>
      <c r="E912" s="21"/>
      <c r="F912" s="21"/>
      <c r="G912" s="21"/>
      <c r="H912" s="22"/>
      <c r="I912" s="22"/>
      <c r="J912" s="22"/>
      <c r="K912" s="22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5.75" customHeight="1">
      <c r="A913" s="21"/>
      <c r="B913" s="21"/>
      <c r="C913" s="21"/>
      <c r="D913" s="21"/>
      <c r="E913" s="21"/>
      <c r="F913" s="21"/>
      <c r="G913" s="21"/>
      <c r="H913" s="22"/>
      <c r="I913" s="22"/>
      <c r="J913" s="22"/>
      <c r="K913" s="22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5.75" customHeight="1">
      <c r="A914" s="21"/>
      <c r="B914" s="21"/>
      <c r="C914" s="21"/>
      <c r="D914" s="21"/>
      <c r="E914" s="21"/>
      <c r="F914" s="21"/>
      <c r="G914" s="21"/>
      <c r="H914" s="22"/>
      <c r="I914" s="22"/>
      <c r="J914" s="22"/>
      <c r="K914" s="22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5.75" customHeight="1">
      <c r="A915" s="21"/>
      <c r="B915" s="21"/>
      <c r="C915" s="21"/>
      <c r="D915" s="21"/>
      <c r="E915" s="21"/>
      <c r="F915" s="21"/>
      <c r="G915" s="21"/>
      <c r="H915" s="22"/>
      <c r="I915" s="22"/>
      <c r="J915" s="22"/>
      <c r="K915" s="22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5.75" customHeight="1">
      <c r="A916" s="21"/>
      <c r="B916" s="21"/>
      <c r="C916" s="21"/>
      <c r="D916" s="21"/>
      <c r="E916" s="21"/>
      <c r="F916" s="21"/>
      <c r="G916" s="21"/>
      <c r="H916" s="22"/>
      <c r="I916" s="22"/>
      <c r="J916" s="22"/>
      <c r="K916" s="22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5.75" customHeight="1">
      <c r="A917" s="21"/>
      <c r="B917" s="21"/>
      <c r="C917" s="21"/>
      <c r="D917" s="21"/>
      <c r="E917" s="21"/>
      <c r="F917" s="21"/>
      <c r="G917" s="21"/>
      <c r="H917" s="22"/>
      <c r="I917" s="22"/>
      <c r="J917" s="22"/>
      <c r="K917" s="22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5.75" customHeight="1">
      <c r="A918" s="21"/>
      <c r="B918" s="21"/>
      <c r="C918" s="21"/>
      <c r="D918" s="21"/>
      <c r="E918" s="21"/>
      <c r="F918" s="21"/>
      <c r="G918" s="21"/>
      <c r="H918" s="22"/>
      <c r="I918" s="22"/>
      <c r="J918" s="22"/>
      <c r="K918" s="22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5.75" customHeight="1">
      <c r="A919" s="21"/>
      <c r="B919" s="21"/>
      <c r="C919" s="21"/>
      <c r="D919" s="21"/>
      <c r="E919" s="21"/>
      <c r="F919" s="21"/>
      <c r="G919" s="21"/>
      <c r="H919" s="22"/>
      <c r="I919" s="22"/>
      <c r="J919" s="22"/>
      <c r="K919" s="22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5.75" customHeight="1">
      <c r="A920" s="21"/>
      <c r="B920" s="21"/>
      <c r="C920" s="21"/>
      <c r="D920" s="21"/>
      <c r="E920" s="21"/>
      <c r="F920" s="21"/>
      <c r="G920" s="21"/>
      <c r="H920" s="22"/>
      <c r="I920" s="22"/>
      <c r="J920" s="22"/>
      <c r="K920" s="22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5.75" customHeight="1">
      <c r="A921" s="21"/>
      <c r="B921" s="21"/>
      <c r="C921" s="21"/>
      <c r="D921" s="21"/>
      <c r="E921" s="21"/>
      <c r="F921" s="21"/>
      <c r="G921" s="21"/>
      <c r="H921" s="22"/>
      <c r="I921" s="22"/>
      <c r="J921" s="22"/>
      <c r="K921" s="22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5.75" customHeight="1">
      <c r="A922" s="21"/>
      <c r="B922" s="21"/>
      <c r="C922" s="21"/>
      <c r="D922" s="21"/>
      <c r="E922" s="21"/>
      <c r="F922" s="21"/>
      <c r="G922" s="21"/>
      <c r="H922" s="22"/>
      <c r="I922" s="22"/>
      <c r="J922" s="22"/>
      <c r="K922" s="22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5.75" customHeight="1">
      <c r="A923" s="21"/>
      <c r="B923" s="21"/>
      <c r="C923" s="21"/>
      <c r="D923" s="21"/>
      <c r="E923" s="21"/>
      <c r="F923" s="21"/>
      <c r="G923" s="21"/>
      <c r="H923" s="22"/>
      <c r="I923" s="22"/>
      <c r="J923" s="22"/>
      <c r="K923" s="22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5.75" customHeight="1">
      <c r="A924" s="21"/>
      <c r="B924" s="21"/>
      <c r="C924" s="21"/>
      <c r="D924" s="21"/>
      <c r="E924" s="21"/>
      <c r="F924" s="21"/>
      <c r="G924" s="21"/>
      <c r="H924" s="22"/>
      <c r="I924" s="22"/>
      <c r="J924" s="22"/>
      <c r="K924" s="22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5.75" customHeight="1">
      <c r="A925" s="21"/>
      <c r="B925" s="21"/>
      <c r="C925" s="21"/>
      <c r="D925" s="21"/>
      <c r="E925" s="21"/>
      <c r="F925" s="21"/>
      <c r="G925" s="21"/>
      <c r="H925" s="22"/>
      <c r="I925" s="22"/>
      <c r="J925" s="22"/>
      <c r="K925" s="22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5.75" customHeight="1">
      <c r="A926" s="21"/>
      <c r="B926" s="21"/>
      <c r="C926" s="21"/>
      <c r="D926" s="21"/>
      <c r="E926" s="21"/>
      <c r="F926" s="21"/>
      <c r="G926" s="21"/>
      <c r="H926" s="22"/>
      <c r="I926" s="22"/>
      <c r="J926" s="22"/>
      <c r="K926" s="22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5.75" customHeight="1">
      <c r="A927" s="21"/>
      <c r="B927" s="21"/>
      <c r="C927" s="21"/>
      <c r="D927" s="21"/>
      <c r="E927" s="21"/>
      <c r="F927" s="21"/>
      <c r="G927" s="21"/>
      <c r="H927" s="22"/>
      <c r="I927" s="22"/>
      <c r="J927" s="22"/>
      <c r="K927" s="22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5.75" customHeight="1">
      <c r="A928" s="21"/>
      <c r="B928" s="21"/>
      <c r="C928" s="21"/>
      <c r="D928" s="21"/>
      <c r="E928" s="21"/>
      <c r="F928" s="21"/>
      <c r="G928" s="21"/>
      <c r="H928" s="22"/>
      <c r="I928" s="22"/>
      <c r="J928" s="22"/>
      <c r="K928" s="22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5.75" customHeight="1">
      <c r="A929" s="21"/>
      <c r="B929" s="21"/>
      <c r="C929" s="21"/>
      <c r="D929" s="21"/>
      <c r="E929" s="21"/>
      <c r="F929" s="21"/>
      <c r="G929" s="21"/>
      <c r="H929" s="22"/>
      <c r="I929" s="22"/>
      <c r="J929" s="22"/>
      <c r="K929" s="22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5.75" customHeight="1">
      <c r="A930" s="21"/>
      <c r="B930" s="21"/>
      <c r="C930" s="21"/>
      <c r="D930" s="21"/>
      <c r="E930" s="21"/>
      <c r="F930" s="21"/>
      <c r="G930" s="21"/>
      <c r="H930" s="22"/>
      <c r="I930" s="22"/>
      <c r="J930" s="22"/>
      <c r="K930" s="22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5.75" customHeight="1">
      <c r="A931" s="21"/>
      <c r="B931" s="21"/>
      <c r="C931" s="21"/>
      <c r="D931" s="21"/>
      <c r="E931" s="21"/>
      <c r="F931" s="21"/>
      <c r="G931" s="21"/>
      <c r="H931" s="22"/>
      <c r="I931" s="22"/>
      <c r="J931" s="22"/>
      <c r="K931" s="22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5.75" customHeight="1">
      <c r="A932" s="21"/>
      <c r="B932" s="21"/>
      <c r="C932" s="21"/>
      <c r="D932" s="21"/>
      <c r="E932" s="21"/>
      <c r="F932" s="21"/>
      <c r="G932" s="21"/>
      <c r="H932" s="22"/>
      <c r="I932" s="22"/>
      <c r="J932" s="22"/>
      <c r="K932" s="22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5.75" customHeight="1">
      <c r="A933" s="21"/>
      <c r="B933" s="21"/>
      <c r="C933" s="21"/>
      <c r="D933" s="21"/>
      <c r="E933" s="21"/>
      <c r="F933" s="21"/>
      <c r="G933" s="21"/>
      <c r="H933" s="22"/>
      <c r="I933" s="22"/>
      <c r="J933" s="22"/>
      <c r="K933" s="22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5.75" customHeight="1">
      <c r="A934" s="21"/>
      <c r="B934" s="21"/>
      <c r="C934" s="21"/>
      <c r="D934" s="21"/>
      <c r="E934" s="21"/>
      <c r="F934" s="21"/>
      <c r="G934" s="21"/>
      <c r="H934" s="22"/>
      <c r="I934" s="22"/>
      <c r="J934" s="22"/>
      <c r="K934" s="22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5.75" customHeight="1">
      <c r="A935" s="21"/>
      <c r="B935" s="21"/>
      <c r="C935" s="21"/>
      <c r="D935" s="21"/>
      <c r="E935" s="21"/>
      <c r="F935" s="21"/>
      <c r="G935" s="21"/>
      <c r="H935" s="22"/>
      <c r="I935" s="22"/>
      <c r="J935" s="22"/>
      <c r="K935" s="22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5.75" customHeight="1">
      <c r="A936" s="21"/>
      <c r="B936" s="21"/>
      <c r="C936" s="21"/>
      <c r="D936" s="21"/>
      <c r="E936" s="21"/>
      <c r="F936" s="21"/>
      <c r="G936" s="21"/>
      <c r="H936" s="22"/>
      <c r="I936" s="22"/>
      <c r="J936" s="22"/>
      <c r="K936" s="22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5.75" customHeight="1">
      <c r="A937" s="21"/>
      <c r="B937" s="21"/>
      <c r="C937" s="21"/>
      <c r="D937" s="21"/>
      <c r="E937" s="21"/>
      <c r="F937" s="21"/>
      <c r="G937" s="21"/>
      <c r="H937" s="22"/>
      <c r="I937" s="22"/>
      <c r="J937" s="22"/>
      <c r="K937" s="22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5.75" customHeight="1">
      <c r="A938" s="21"/>
      <c r="B938" s="21"/>
      <c r="C938" s="21"/>
      <c r="D938" s="21"/>
      <c r="E938" s="21"/>
      <c r="F938" s="21"/>
      <c r="G938" s="21"/>
      <c r="H938" s="22"/>
      <c r="I938" s="22"/>
      <c r="J938" s="22"/>
      <c r="K938" s="22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5.75" customHeight="1">
      <c r="A939" s="21"/>
      <c r="B939" s="21"/>
      <c r="C939" s="21"/>
      <c r="D939" s="21"/>
      <c r="E939" s="21"/>
      <c r="F939" s="21"/>
      <c r="G939" s="21"/>
      <c r="H939" s="22"/>
      <c r="I939" s="22"/>
      <c r="J939" s="22"/>
      <c r="K939" s="22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5.75" customHeight="1">
      <c r="A940" s="21"/>
      <c r="B940" s="21"/>
      <c r="C940" s="21"/>
      <c r="D940" s="21"/>
      <c r="E940" s="21"/>
      <c r="F940" s="21"/>
      <c r="G940" s="21"/>
      <c r="H940" s="22"/>
      <c r="I940" s="22"/>
      <c r="J940" s="22"/>
      <c r="K940" s="22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5.75" customHeight="1">
      <c r="A941" s="21"/>
      <c r="B941" s="21"/>
      <c r="C941" s="21"/>
      <c r="D941" s="21"/>
      <c r="E941" s="21"/>
      <c r="F941" s="21"/>
      <c r="G941" s="21"/>
      <c r="H941" s="22"/>
      <c r="I941" s="22"/>
      <c r="J941" s="22"/>
      <c r="K941" s="22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5.75" customHeight="1">
      <c r="A942" s="21"/>
      <c r="B942" s="21"/>
      <c r="C942" s="21"/>
      <c r="D942" s="21"/>
      <c r="E942" s="21"/>
      <c r="F942" s="21"/>
      <c r="G942" s="21"/>
      <c r="H942" s="22"/>
      <c r="I942" s="22"/>
      <c r="J942" s="22"/>
      <c r="K942" s="22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5.75" customHeight="1">
      <c r="A943" s="21"/>
      <c r="B943" s="21"/>
      <c r="C943" s="21"/>
      <c r="D943" s="21"/>
      <c r="E943" s="21"/>
      <c r="F943" s="21"/>
      <c r="G943" s="21"/>
      <c r="H943" s="22"/>
      <c r="I943" s="22"/>
      <c r="J943" s="22"/>
      <c r="K943" s="22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5.75" customHeight="1">
      <c r="A944" s="21"/>
      <c r="B944" s="21"/>
      <c r="C944" s="21"/>
      <c r="D944" s="21"/>
      <c r="E944" s="21"/>
      <c r="F944" s="21"/>
      <c r="G944" s="21"/>
      <c r="H944" s="22"/>
      <c r="I944" s="22"/>
      <c r="J944" s="22"/>
      <c r="K944" s="22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5.75" customHeight="1">
      <c r="A945" s="21"/>
      <c r="B945" s="21"/>
      <c r="C945" s="21"/>
      <c r="D945" s="21"/>
      <c r="E945" s="21"/>
      <c r="F945" s="21"/>
      <c r="G945" s="21"/>
      <c r="H945" s="22"/>
      <c r="I945" s="22"/>
      <c r="J945" s="22"/>
      <c r="K945" s="22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5.75" customHeight="1">
      <c r="A946" s="21"/>
      <c r="B946" s="21"/>
      <c r="C946" s="21"/>
      <c r="D946" s="21"/>
      <c r="E946" s="21"/>
      <c r="F946" s="21"/>
      <c r="G946" s="21"/>
      <c r="H946" s="22"/>
      <c r="I946" s="22"/>
      <c r="J946" s="22"/>
      <c r="K946" s="22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5.75" customHeight="1">
      <c r="A947" s="21"/>
      <c r="B947" s="21"/>
      <c r="C947" s="21"/>
      <c r="D947" s="21"/>
      <c r="E947" s="21"/>
      <c r="F947" s="21"/>
      <c r="G947" s="21"/>
      <c r="H947" s="22"/>
      <c r="I947" s="22"/>
      <c r="J947" s="22"/>
      <c r="K947" s="22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5.75" customHeight="1">
      <c r="A948" s="21"/>
      <c r="B948" s="21"/>
      <c r="C948" s="21"/>
      <c r="D948" s="21"/>
      <c r="E948" s="21"/>
      <c r="F948" s="21"/>
      <c r="G948" s="21"/>
      <c r="H948" s="22"/>
      <c r="I948" s="22"/>
      <c r="J948" s="22"/>
      <c r="K948" s="22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5.75" customHeight="1">
      <c r="A949" s="21"/>
      <c r="B949" s="21"/>
      <c r="C949" s="21"/>
      <c r="D949" s="21"/>
      <c r="E949" s="21"/>
      <c r="F949" s="21"/>
      <c r="G949" s="21"/>
      <c r="H949" s="22"/>
      <c r="I949" s="22"/>
      <c r="J949" s="22"/>
      <c r="K949" s="22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5.75" customHeight="1">
      <c r="A950" s="21"/>
      <c r="B950" s="21"/>
      <c r="C950" s="21"/>
      <c r="D950" s="21"/>
      <c r="E950" s="21"/>
      <c r="F950" s="21"/>
      <c r="G950" s="21"/>
      <c r="H950" s="22"/>
      <c r="I950" s="22"/>
      <c r="J950" s="22"/>
      <c r="K950" s="22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5.75" customHeight="1">
      <c r="A951" s="21"/>
      <c r="B951" s="21"/>
      <c r="C951" s="21"/>
      <c r="D951" s="21"/>
      <c r="E951" s="21"/>
      <c r="F951" s="21"/>
      <c r="G951" s="21"/>
      <c r="H951" s="22"/>
      <c r="I951" s="22"/>
      <c r="J951" s="22"/>
      <c r="K951" s="22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5.75" customHeight="1">
      <c r="A952" s="21"/>
      <c r="B952" s="21"/>
      <c r="C952" s="21"/>
      <c r="D952" s="21"/>
      <c r="E952" s="21"/>
      <c r="F952" s="21"/>
      <c r="G952" s="21"/>
      <c r="H952" s="22"/>
      <c r="I952" s="22"/>
      <c r="J952" s="22"/>
      <c r="K952" s="22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5.75" customHeight="1">
      <c r="A953" s="21"/>
      <c r="B953" s="21"/>
      <c r="C953" s="21"/>
      <c r="D953" s="21"/>
      <c r="E953" s="21"/>
      <c r="F953" s="21"/>
      <c r="G953" s="21"/>
      <c r="H953" s="22"/>
      <c r="I953" s="22"/>
      <c r="J953" s="22"/>
      <c r="K953" s="22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5.75" customHeight="1">
      <c r="A954" s="21"/>
      <c r="B954" s="21"/>
      <c r="C954" s="21"/>
      <c r="D954" s="21"/>
      <c r="E954" s="21"/>
      <c r="F954" s="21"/>
      <c r="G954" s="21"/>
      <c r="H954" s="22"/>
      <c r="I954" s="22"/>
      <c r="J954" s="22"/>
      <c r="K954" s="22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5.75" customHeight="1">
      <c r="A955" s="21"/>
      <c r="B955" s="21"/>
      <c r="C955" s="21"/>
      <c r="D955" s="21"/>
      <c r="E955" s="21"/>
      <c r="F955" s="21"/>
      <c r="G955" s="21"/>
      <c r="H955" s="22"/>
      <c r="I955" s="22"/>
      <c r="J955" s="22"/>
      <c r="K955" s="22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5.75" customHeight="1">
      <c r="A956" s="21"/>
      <c r="B956" s="21"/>
      <c r="C956" s="21"/>
      <c r="D956" s="21"/>
      <c r="E956" s="21"/>
      <c r="F956" s="21"/>
      <c r="G956" s="21"/>
      <c r="H956" s="22"/>
      <c r="I956" s="22"/>
      <c r="J956" s="22"/>
      <c r="K956" s="22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5.75" customHeight="1">
      <c r="A957" s="21"/>
      <c r="B957" s="21"/>
      <c r="C957" s="21"/>
      <c r="D957" s="21"/>
      <c r="E957" s="21"/>
      <c r="F957" s="21"/>
      <c r="G957" s="21"/>
      <c r="H957" s="22"/>
      <c r="I957" s="22"/>
      <c r="J957" s="22"/>
      <c r="K957" s="22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5.75" customHeight="1">
      <c r="A958" s="21"/>
      <c r="B958" s="21"/>
      <c r="C958" s="21"/>
      <c r="D958" s="21"/>
      <c r="E958" s="21"/>
      <c r="F958" s="21"/>
      <c r="G958" s="21"/>
      <c r="H958" s="22"/>
      <c r="I958" s="22"/>
      <c r="J958" s="22"/>
      <c r="K958" s="22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5.75" customHeight="1">
      <c r="A959" s="21"/>
      <c r="B959" s="21"/>
      <c r="C959" s="21"/>
      <c r="D959" s="21"/>
      <c r="E959" s="21"/>
      <c r="F959" s="21"/>
      <c r="G959" s="21"/>
      <c r="H959" s="22"/>
      <c r="I959" s="22"/>
      <c r="J959" s="22"/>
      <c r="K959" s="22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5.75" customHeight="1">
      <c r="A960" s="21"/>
      <c r="B960" s="21"/>
      <c r="C960" s="21"/>
      <c r="D960" s="21"/>
      <c r="E960" s="21"/>
      <c r="F960" s="21"/>
      <c r="G960" s="21"/>
      <c r="H960" s="22"/>
      <c r="I960" s="22"/>
      <c r="J960" s="22"/>
      <c r="K960" s="22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5.75" customHeight="1">
      <c r="A961" s="21"/>
      <c r="B961" s="21"/>
      <c r="C961" s="21"/>
      <c r="D961" s="21"/>
      <c r="E961" s="21"/>
      <c r="F961" s="21"/>
      <c r="G961" s="21"/>
      <c r="H961" s="22"/>
      <c r="I961" s="22"/>
      <c r="J961" s="22"/>
      <c r="K961" s="22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5.75" customHeight="1">
      <c r="A962" s="21"/>
      <c r="B962" s="21"/>
      <c r="C962" s="21"/>
      <c r="D962" s="21"/>
      <c r="E962" s="21"/>
      <c r="F962" s="21"/>
      <c r="G962" s="21"/>
      <c r="H962" s="22"/>
      <c r="I962" s="22"/>
      <c r="J962" s="22"/>
      <c r="K962" s="22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5.75" customHeight="1">
      <c r="A963" s="21"/>
      <c r="B963" s="21"/>
      <c r="C963" s="21"/>
      <c r="D963" s="21"/>
      <c r="E963" s="21"/>
      <c r="F963" s="21"/>
      <c r="G963" s="21"/>
      <c r="H963" s="22"/>
      <c r="I963" s="22"/>
      <c r="J963" s="22"/>
      <c r="K963" s="22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5.75" customHeight="1">
      <c r="A964" s="21"/>
      <c r="B964" s="21"/>
      <c r="C964" s="21"/>
      <c r="D964" s="21"/>
      <c r="E964" s="21"/>
      <c r="F964" s="21"/>
      <c r="G964" s="21"/>
      <c r="H964" s="22"/>
      <c r="I964" s="22"/>
      <c r="J964" s="22"/>
      <c r="K964" s="22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5.75" customHeight="1">
      <c r="A965" s="21"/>
      <c r="B965" s="21"/>
      <c r="C965" s="21"/>
      <c r="D965" s="21"/>
      <c r="E965" s="21"/>
      <c r="F965" s="21"/>
      <c r="G965" s="21"/>
      <c r="H965" s="22"/>
      <c r="I965" s="22"/>
      <c r="J965" s="22"/>
      <c r="K965" s="22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5.75" customHeight="1">
      <c r="A966" s="21"/>
      <c r="B966" s="21"/>
      <c r="C966" s="21"/>
      <c r="D966" s="21"/>
      <c r="E966" s="21"/>
      <c r="F966" s="21"/>
      <c r="G966" s="21"/>
      <c r="H966" s="22"/>
      <c r="I966" s="22"/>
      <c r="J966" s="22"/>
      <c r="K966" s="22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5.75" customHeight="1">
      <c r="A967" s="21"/>
      <c r="B967" s="21"/>
      <c r="C967" s="21"/>
      <c r="D967" s="21"/>
      <c r="E967" s="21"/>
      <c r="F967" s="21"/>
      <c r="G967" s="21"/>
      <c r="H967" s="22"/>
      <c r="I967" s="22"/>
      <c r="J967" s="22"/>
      <c r="K967" s="22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5.75" customHeight="1">
      <c r="A968" s="21"/>
      <c r="B968" s="21"/>
      <c r="C968" s="21"/>
      <c r="D968" s="21"/>
      <c r="E968" s="21"/>
      <c r="F968" s="21"/>
      <c r="G968" s="21"/>
      <c r="H968" s="22"/>
      <c r="I968" s="22"/>
      <c r="J968" s="22"/>
      <c r="K968" s="22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5.75" customHeight="1">
      <c r="A969" s="21"/>
      <c r="B969" s="21"/>
      <c r="C969" s="21"/>
      <c r="D969" s="21"/>
      <c r="E969" s="21"/>
      <c r="F969" s="21"/>
      <c r="G969" s="21"/>
      <c r="H969" s="22"/>
      <c r="I969" s="22"/>
      <c r="J969" s="22"/>
      <c r="K969" s="22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5.75" customHeight="1">
      <c r="A970" s="21"/>
      <c r="B970" s="21"/>
      <c r="C970" s="21"/>
      <c r="D970" s="21"/>
      <c r="E970" s="21"/>
      <c r="F970" s="21"/>
      <c r="G970" s="21"/>
      <c r="H970" s="22"/>
      <c r="I970" s="22"/>
      <c r="J970" s="22"/>
      <c r="K970" s="22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5.75" customHeight="1">
      <c r="A971" s="21"/>
      <c r="B971" s="21"/>
      <c r="C971" s="21"/>
      <c r="D971" s="21"/>
      <c r="E971" s="21"/>
      <c r="F971" s="21"/>
      <c r="G971" s="21"/>
      <c r="H971" s="22"/>
      <c r="I971" s="22"/>
      <c r="J971" s="22"/>
      <c r="K971" s="22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5.75" customHeight="1">
      <c r="A972" s="21"/>
      <c r="B972" s="21"/>
      <c r="C972" s="21"/>
      <c r="D972" s="21"/>
      <c r="E972" s="21"/>
      <c r="F972" s="21"/>
      <c r="G972" s="21"/>
      <c r="H972" s="22"/>
      <c r="I972" s="22"/>
      <c r="J972" s="22"/>
      <c r="K972" s="22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5.75" customHeight="1">
      <c r="A973" s="21"/>
      <c r="B973" s="21"/>
      <c r="C973" s="21"/>
      <c r="D973" s="21"/>
      <c r="E973" s="21"/>
      <c r="F973" s="21"/>
      <c r="G973" s="21"/>
      <c r="H973" s="22"/>
      <c r="I973" s="22"/>
      <c r="J973" s="22"/>
      <c r="K973" s="22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5.75" customHeight="1">
      <c r="A974" s="21"/>
      <c r="B974" s="21"/>
      <c r="C974" s="21"/>
      <c r="D974" s="21"/>
      <c r="E974" s="21"/>
      <c r="F974" s="21"/>
      <c r="G974" s="21"/>
      <c r="H974" s="22"/>
      <c r="I974" s="22"/>
      <c r="J974" s="22"/>
      <c r="K974" s="22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5.75" customHeight="1">
      <c r="A975" s="21"/>
      <c r="B975" s="21"/>
      <c r="C975" s="21"/>
      <c r="D975" s="21"/>
      <c r="E975" s="21"/>
      <c r="F975" s="21"/>
      <c r="G975" s="21"/>
      <c r="H975" s="22"/>
      <c r="I975" s="22"/>
      <c r="J975" s="22"/>
      <c r="K975" s="22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5.75" customHeight="1">
      <c r="A976" s="21"/>
      <c r="B976" s="21"/>
      <c r="C976" s="21"/>
      <c r="D976" s="21"/>
      <c r="E976" s="21"/>
      <c r="F976" s="21"/>
      <c r="G976" s="21"/>
      <c r="H976" s="22"/>
      <c r="I976" s="22"/>
      <c r="J976" s="22"/>
      <c r="K976" s="22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5.75" customHeight="1">
      <c r="A977" s="21"/>
      <c r="B977" s="21"/>
      <c r="C977" s="21"/>
      <c r="D977" s="21"/>
      <c r="E977" s="21"/>
      <c r="F977" s="21"/>
      <c r="G977" s="21"/>
      <c r="H977" s="22"/>
      <c r="I977" s="22"/>
      <c r="J977" s="22"/>
      <c r="K977" s="22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5.75" customHeight="1">
      <c r="A978" s="21"/>
      <c r="B978" s="21"/>
      <c r="C978" s="21"/>
      <c r="D978" s="21"/>
      <c r="E978" s="21"/>
      <c r="F978" s="21"/>
      <c r="G978" s="21"/>
      <c r="H978" s="22"/>
      <c r="I978" s="22"/>
      <c r="J978" s="22"/>
      <c r="K978" s="22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5.75" customHeight="1">
      <c r="A979" s="21"/>
      <c r="B979" s="21"/>
      <c r="C979" s="21"/>
      <c r="D979" s="21"/>
      <c r="E979" s="21"/>
      <c r="F979" s="21"/>
      <c r="G979" s="21"/>
      <c r="H979" s="22"/>
      <c r="I979" s="22"/>
      <c r="J979" s="22"/>
      <c r="K979" s="22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5.75" customHeight="1">
      <c r="A980" s="21"/>
      <c r="B980" s="21"/>
      <c r="C980" s="21"/>
      <c r="D980" s="21"/>
      <c r="E980" s="21"/>
      <c r="F980" s="21"/>
      <c r="G980" s="21"/>
      <c r="H980" s="22"/>
      <c r="I980" s="22"/>
      <c r="J980" s="22"/>
      <c r="K980" s="22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5.75" customHeight="1">
      <c r="A981" s="21"/>
      <c r="B981" s="21"/>
      <c r="C981" s="21"/>
      <c r="D981" s="21"/>
      <c r="E981" s="21"/>
      <c r="F981" s="21"/>
      <c r="G981" s="21"/>
      <c r="H981" s="22"/>
      <c r="I981" s="22"/>
      <c r="J981" s="22"/>
      <c r="K981" s="22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5.75" customHeight="1">
      <c r="A982" s="21"/>
      <c r="B982" s="21"/>
      <c r="C982" s="21"/>
      <c r="D982" s="21"/>
      <c r="E982" s="21"/>
      <c r="F982" s="21"/>
      <c r="G982" s="21"/>
      <c r="H982" s="22"/>
      <c r="I982" s="22"/>
      <c r="J982" s="22"/>
      <c r="K982" s="22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5.75" customHeight="1">
      <c r="A983" s="21"/>
      <c r="B983" s="21"/>
      <c r="C983" s="21"/>
      <c r="D983" s="21"/>
      <c r="E983" s="21"/>
      <c r="F983" s="21"/>
      <c r="G983" s="21"/>
      <c r="H983" s="22"/>
      <c r="I983" s="22"/>
      <c r="J983" s="22"/>
      <c r="K983" s="22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5.75" customHeight="1">
      <c r="A984" s="21"/>
      <c r="B984" s="21"/>
      <c r="C984" s="21"/>
      <c r="D984" s="21"/>
      <c r="E984" s="21"/>
      <c r="F984" s="21"/>
      <c r="G984" s="21"/>
      <c r="H984" s="22"/>
      <c r="I984" s="22"/>
      <c r="J984" s="22"/>
      <c r="K984" s="22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5.75" customHeight="1">
      <c r="A985" s="21"/>
      <c r="B985" s="21"/>
      <c r="C985" s="21"/>
      <c r="D985" s="21"/>
      <c r="E985" s="21"/>
      <c r="F985" s="21"/>
      <c r="G985" s="21"/>
      <c r="H985" s="22"/>
      <c r="I985" s="22"/>
      <c r="J985" s="22"/>
      <c r="K985" s="22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5.75" customHeight="1">
      <c r="A986" s="21"/>
      <c r="B986" s="21"/>
      <c r="C986" s="21"/>
      <c r="D986" s="21"/>
      <c r="E986" s="21"/>
      <c r="F986" s="21"/>
      <c r="G986" s="21"/>
      <c r="H986" s="22"/>
      <c r="I986" s="22"/>
      <c r="J986" s="22"/>
      <c r="K986" s="22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5.75" customHeight="1">
      <c r="A987" s="21"/>
      <c r="B987" s="21"/>
      <c r="C987" s="21"/>
      <c r="D987" s="21"/>
      <c r="E987" s="21"/>
      <c r="F987" s="21"/>
      <c r="G987" s="21"/>
      <c r="H987" s="22"/>
      <c r="I987" s="22"/>
      <c r="J987" s="22"/>
      <c r="K987" s="22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5.75" customHeight="1">
      <c r="A988" s="21"/>
      <c r="B988" s="21"/>
      <c r="C988" s="21"/>
      <c r="D988" s="21"/>
      <c r="E988" s="21"/>
      <c r="F988" s="21"/>
      <c r="G988" s="21"/>
      <c r="H988" s="22"/>
      <c r="I988" s="22"/>
      <c r="J988" s="22"/>
      <c r="K988" s="22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5.75" customHeight="1">
      <c r="A989" s="21"/>
      <c r="B989" s="21"/>
      <c r="C989" s="21"/>
      <c r="D989" s="21"/>
      <c r="E989" s="21"/>
      <c r="F989" s="21"/>
      <c r="G989" s="21"/>
      <c r="H989" s="22"/>
      <c r="I989" s="22"/>
      <c r="J989" s="22"/>
      <c r="K989" s="22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5.75" customHeight="1">
      <c r="A990" s="21"/>
      <c r="B990" s="21"/>
      <c r="C990" s="21"/>
      <c r="D990" s="21"/>
      <c r="E990" s="21"/>
      <c r="F990" s="21"/>
      <c r="G990" s="21"/>
      <c r="H990" s="22"/>
      <c r="I990" s="22"/>
      <c r="J990" s="22"/>
      <c r="K990" s="22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5.75" customHeight="1">
      <c r="A991" s="21"/>
      <c r="B991" s="21"/>
      <c r="C991" s="21"/>
      <c r="D991" s="21"/>
      <c r="E991" s="21"/>
      <c r="F991" s="21"/>
      <c r="G991" s="21"/>
      <c r="H991" s="22"/>
      <c r="I991" s="22"/>
      <c r="J991" s="22"/>
      <c r="K991" s="22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5.75" customHeight="1">
      <c r="A992" s="21"/>
      <c r="B992" s="21"/>
      <c r="C992" s="21"/>
      <c r="D992" s="21"/>
      <c r="E992" s="21"/>
      <c r="F992" s="21"/>
      <c r="G992" s="21"/>
      <c r="H992" s="22"/>
      <c r="I992" s="22"/>
      <c r="J992" s="22"/>
      <c r="K992" s="22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5.75" customHeight="1">
      <c r="A993" s="21"/>
      <c r="B993" s="21"/>
      <c r="C993" s="21"/>
      <c r="D993" s="21"/>
      <c r="E993" s="21"/>
      <c r="F993" s="21"/>
      <c r="G993" s="21"/>
      <c r="H993" s="22"/>
      <c r="I993" s="22"/>
      <c r="J993" s="22"/>
      <c r="K993" s="22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5.75" customHeight="1">
      <c r="A994" s="21"/>
      <c r="B994" s="21"/>
      <c r="C994" s="21"/>
      <c r="D994" s="21"/>
      <c r="E994" s="21"/>
      <c r="F994" s="21"/>
      <c r="G994" s="21"/>
      <c r="H994" s="22"/>
      <c r="I994" s="22"/>
      <c r="J994" s="22"/>
      <c r="K994" s="22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5.75" customHeight="1">
      <c r="A995" s="21"/>
      <c r="B995" s="21"/>
      <c r="C995" s="21"/>
      <c r="D995" s="21"/>
      <c r="E995" s="21"/>
      <c r="F995" s="21"/>
      <c r="G995" s="21"/>
      <c r="H995" s="22"/>
      <c r="I995" s="22"/>
      <c r="J995" s="22"/>
      <c r="K995" s="22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5.75" customHeight="1">
      <c r="A996" s="21"/>
      <c r="B996" s="21"/>
      <c r="C996" s="21"/>
      <c r="D996" s="21"/>
      <c r="E996" s="21"/>
      <c r="F996" s="21"/>
      <c r="G996" s="21"/>
      <c r="H996" s="22"/>
      <c r="I996" s="22"/>
      <c r="J996" s="22"/>
      <c r="K996" s="22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5.75" customHeight="1">
      <c r="A997" s="21"/>
      <c r="B997" s="21"/>
      <c r="C997" s="21"/>
      <c r="D997" s="21"/>
      <c r="E997" s="21"/>
      <c r="F997" s="21"/>
      <c r="G997" s="21"/>
      <c r="H997" s="22"/>
      <c r="I997" s="22"/>
      <c r="J997" s="22"/>
      <c r="K997" s="22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5.75" customHeight="1">
      <c r="A998" s="21"/>
      <c r="B998" s="21"/>
      <c r="C998" s="21"/>
      <c r="D998" s="21"/>
      <c r="E998" s="21"/>
      <c r="F998" s="21"/>
      <c r="G998" s="21"/>
      <c r="H998" s="22"/>
      <c r="I998" s="22"/>
      <c r="J998" s="22"/>
      <c r="K998" s="22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5.75" customHeight="1">
      <c r="A999" s="21"/>
      <c r="B999" s="21"/>
      <c r="C999" s="21"/>
      <c r="D999" s="21"/>
      <c r="E999" s="21"/>
      <c r="F999" s="21"/>
      <c r="G999" s="21"/>
      <c r="H999" s="22"/>
      <c r="I999" s="22"/>
      <c r="J999" s="22"/>
      <c r="K999" s="22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5.75" customHeight="1">
      <c r="A1000" s="21"/>
      <c r="B1000" s="21"/>
      <c r="C1000" s="21"/>
      <c r="D1000" s="21"/>
      <c r="E1000" s="21"/>
      <c r="F1000" s="21"/>
      <c r="G1000" s="21"/>
      <c r="H1000" s="22"/>
      <c r="I1000" s="22"/>
      <c r="J1000" s="22"/>
      <c r="K1000" s="22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9">
    <mergeCell ref="C11:E11"/>
    <mergeCell ref="C12:E12"/>
    <mergeCell ref="B2:F2"/>
    <mergeCell ref="C3:E3"/>
    <mergeCell ref="C4:E4"/>
    <mergeCell ref="B6:F6"/>
    <mergeCell ref="C7:E7"/>
    <mergeCell ref="C8:E8"/>
    <mergeCell ref="B10:F10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1.0"/>
    <col customWidth="1" min="2" max="2" width="2.13"/>
    <col customWidth="1" min="3" max="3" width="13.13"/>
    <col customWidth="1" min="4" max="5" width="9.13"/>
    <col customWidth="1" min="6" max="6" width="9.25"/>
    <col customWidth="1" min="7" max="7" width="9.13"/>
    <col customWidth="1" min="8" max="26" width="8.63"/>
  </cols>
  <sheetData>
    <row r="1" ht="15.0" customHeight="1">
      <c r="A1" s="26" t="s">
        <v>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0" customHeight="1">
      <c r="A2" s="31" t="s">
        <v>83</v>
      </c>
      <c r="B2" s="21"/>
      <c r="C2" s="32" t="s">
        <v>84</v>
      </c>
      <c r="D2" s="33" t="s">
        <v>85</v>
      </c>
      <c r="E2" s="24"/>
      <c r="F2" s="25"/>
      <c r="G2" s="34">
        <f>COUNT(A2:A13)</f>
        <v>5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0" customHeight="1">
      <c r="A3" s="31" t="s">
        <v>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0" customHeight="1">
      <c r="A4" s="31" t="s">
        <v>87</v>
      </c>
      <c r="B4" s="21"/>
      <c r="C4" s="32" t="s">
        <v>88</v>
      </c>
      <c r="D4" s="33" t="s">
        <v>89</v>
      </c>
      <c r="E4" s="24"/>
      <c r="F4" s="25"/>
      <c r="G4" s="34">
        <f>COUNTA(A2:A13)</f>
        <v>11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31" t="s">
        <v>90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31" t="s">
        <v>91</v>
      </c>
      <c r="B6" s="21"/>
      <c r="C6" s="32" t="s">
        <v>92</v>
      </c>
      <c r="D6" s="33" t="s">
        <v>93</v>
      </c>
      <c r="E6" s="24"/>
      <c r="F6" s="25"/>
      <c r="G6" s="34">
        <f>COUNTBLANK(A2:A13)</f>
        <v>1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31" t="s">
        <v>94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31">
        <v>1.0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31">
        <v>2.0</v>
      </c>
      <c r="B9" s="21"/>
      <c r="C9" s="21"/>
      <c r="D9" s="21"/>
      <c r="E9" s="21"/>
      <c r="F9" s="21">
        <f>COUNTA(A2:A13)-COUNT(A2:A13)</f>
        <v>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31">
        <v>5.0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3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31">
        <v>9.0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0" customHeight="1">
      <c r="A13" s="31">
        <v>48.0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>
      <c r="A14" s="35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>
      <c r="A15" s="35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 s="35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3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35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35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35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35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3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35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3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3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3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3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35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3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35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35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3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3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3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3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3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3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3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35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35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3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35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35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3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35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35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35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3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35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35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3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3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3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3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3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3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3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3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3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3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3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3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3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3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3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3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3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3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3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3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3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3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3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3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3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3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3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3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3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3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3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3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3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3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3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3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3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3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3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3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3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3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3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3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3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3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3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3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3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3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3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3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3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3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3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3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3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3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3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3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3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3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3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3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3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3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3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3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3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3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3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3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3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3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3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3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3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3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3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3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3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3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3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3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3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3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3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3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3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3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3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3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3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3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3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3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3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3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3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3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3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3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3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3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3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3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3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3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3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3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3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3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3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3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3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3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3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3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3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3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3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3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3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3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3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3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3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3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3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3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3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3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3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3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3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3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3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3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3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3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3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3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3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3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3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3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3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3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3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3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3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3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3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3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3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3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3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3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3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3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3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3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3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3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3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3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3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3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3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3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>
      <c r="A221" s="3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customHeight="1">
      <c r="A222" s="3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5.75" customHeight="1">
      <c r="A223" s="3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5.75" customHeight="1">
      <c r="A224" s="3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5.75" customHeight="1">
      <c r="A225" s="3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5.75" customHeight="1">
      <c r="A226" s="3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5.75" customHeight="1">
      <c r="A227" s="3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5.75" customHeight="1">
      <c r="A228" s="3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5.75" customHeight="1">
      <c r="A229" s="3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5.75" customHeight="1">
      <c r="A230" s="3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5.75" customHeight="1">
      <c r="A231" s="3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5.75" customHeight="1">
      <c r="A232" s="3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5.75" customHeight="1">
      <c r="A233" s="3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5.75" customHeight="1">
      <c r="A234" s="3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5.75" customHeight="1">
      <c r="A235" s="3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5.75" customHeight="1">
      <c r="A236" s="3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5.75" customHeight="1">
      <c r="A237" s="3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5.75" customHeight="1">
      <c r="A238" s="3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5.75" customHeight="1">
      <c r="A239" s="3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5.75" customHeight="1">
      <c r="A240" s="3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5.75" customHeight="1">
      <c r="A241" s="3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5.75" customHeight="1">
      <c r="A242" s="3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5.75" customHeight="1">
      <c r="A243" s="3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5.75" customHeight="1">
      <c r="A244" s="3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5.75" customHeight="1">
      <c r="A245" s="3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5.75" customHeight="1">
      <c r="A246" s="3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5.75" customHeight="1">
      <c r="A247" s="3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5.75" customHeight="1">
      <c r="A248" s="3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5.75" customHeight="1">
      <c r="A249" s="3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5.75" customHeight="1">
      <c r="A250" s="3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5.75" customHeight="1">
      <c r="A251" s="3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5.75" customHeight="1">
      <c r="A252" s="3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5.75" customHeight="1">
      <c r="A253" s="3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5.75" customHeight="1">
      <c r="A254" s="3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5.75" customHeight="1">
      <c r="A255" s="3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5.75" customHeight="1">
      <c r="A256" s="3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5.75" customHeight="1">
      <c r="A257" s="3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5.75" customHeight="1">
      <c r="A258" s="3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5.75" customHeight="1">
      <c r="A259" s="3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5.75" customHeight="1">
      <c r="A260" s="3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5.75" customHeight="1">
      <c r="A261" s="3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5.75" customHeight="1">
      <c r="A262" s="3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5.75" customHeight="1">
      <c r="A263" s="3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5.75" customHeight="1">
      <c r="A264" s="3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5.75" customHeight="1">
      <c r="A265" s="3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5.75" customHeight="1">
      <c r="A266" s="3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5.75" customHeight="1">
      <c r="A267" s="3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5.75" customHeight="1">
      <c r="A268" s="3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5.75" customHeight="1">
      <c r="A269" s="3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5.75" customHeight="1">
      <c r="A270" s="3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5.75" customHeight="1">
      <c r="A271" s="3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5.75" customHeight="1">
      <c r="A272" s="3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5.75" customHeight="1">
      <c r="A273" s="3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5.75" customHeight="1">
      <c r="A274" s="3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5.75" customHeight="1">
      <c r="A275" s="3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5.75" customHeight="1">
      <c r="A276" s="3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5.75" customHeight="1">
      <c r="A277" s="3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5.75" customHeight="1">
      <c r="A278" s="3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5.75" customHeight="1">
      <c r="A279" s="3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5.75" customHeight="1">
      <c r="A280" s="3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5.75" customHeight="1">
      <c r="A281" s="3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5.75" customHeight="1">
      <c r="A282" s="3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5.75" customHeight="1">
      <c r="A283" s="3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5.75" customHeight="1">
      <c r="A284" s="3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5.75" customHeight="1">
      <c r="A285" s="3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5.75" customHeight="1">
      <c r="A286" s="3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5.75" customHeight="1">
      <c r="A287" s="3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5.75" customHeight="1">
      <c r="A288" s="3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5.75" customHeight="1">
      <c r="A289" s="3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5.75" customHeight="1">
      <c r="A290" s="3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5.75" customHeight="1">
      <c r="A291" s="3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5.75" customHeight="1">
      <c r="A292" s="3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5.75" customHeight="1">
      <c r="A293" s="3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5.75" customHeight="1">
      <c r="A294" s="3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5.75" customHeight="1">
      <c r="A295" s="3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5.75" customHeight="1">
      <c r="A296" s="3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5.75" customHeight="1">
      <c r="A297" s="3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5.75" customHeight="1">
      <c r="A298" s="3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5.75" customHeight="1">
      <c r="A299" s="3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5.75" customHeight="1">
      <c r="A300" s="3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5.75" customHeight="1">
      <c r="A301" s="3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5.75" customHeight="1">
      <c r="A302" s="3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5.75" customHeight="1">
      <c r="A303" s="3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5.75" customHeight="1">
      <c r="A304" s="3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5.75" customHeight="1">
      <c r="A305" s="3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5.75" customHeight="1">
      <c r="A306" s="3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5.75" customHeight="1">
      <c r="A307" s="3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5.75" customHeight="1">
      <c r="A308" s="3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5.75" customHeight="1">
      <c r="A309" s="3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5.75" customHeight="1">
      <c r="A310" s="3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5.75" customHeight="1">
      <c r="A311" s="3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5.75" customHeight="1">
      <c r="A312" s="3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5.75" customHeight="1">
      <c r="A313" s="3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5.75" customHeight="1">
      <c r="A314" s="3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5.75" customHeight="1">
      <c r="A315" s="3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5.75" customHeight="1">
      <c r="A316" s="3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5.75" customHeight="1">
      <c r="A317" s="3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5.75" customHeight="1">
      <c r="A318" s="3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5.75" customHeight="1">
      <c r="A319" s="3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5.75" customHeight="1">
      <c r="A320" s="3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5.75" customHeight="1">
      <c r="A321" s="3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5.75" customHeight="1">
      <c r="A322" s="3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5.75" customHeight="1">
      <c r="A323" s="3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5.75" customHeight="1">
      <c r="A324" s="3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5.75" customHeight="1">
      <c r="A325" s="3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5.75" customHeight="1">
      <c r="A326" s="3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5.75" customHeight="1">
      <c r="A327" s="3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5.75" customHeight="1">
      <c r="A328" s="3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5.75" customHeight="1">
      <c r="A329" s="3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5.75" customHeight="1">
      <c r="A330" s="3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5.75" customHeight="1">
      <c r="A331" s="3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5.75" customHeight="1">
      <c r="A332" s="3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5.75" customHeight="1">
      <c r="A333" s="3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5.75" customHeight="1">
      <c r="A334" s="3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5.75" customHeight="1">
      <c r="A335" s="3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5.75" customHeight="1">
      <c r="A336" s="3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5.75" customHeight="1">
      <c r="A337" s="3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5.75" customHeight="1">
      <c r="A338" s="3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5.75" customHeight="1">
      <c r="A339" s="3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5.75" customHeight="1">
      <c r="A340" s="3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5.75" customHeight="1">
      <c r="A341" s="3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5.75" customHeight="1">
      <c r="A342" s="3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5.75" customHeight="1">
      <c r="A343" s="3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5.75" customHeight="1">
      <c r="A344" s="3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5.75" customHeight="1">
      <c r="A345" s="3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5.75" customHeight="1">
      <c r="A346" s="3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5.75" customHeight="1">
      <c r="A347" s="3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5.75" customHeight="1">
      <c r="A348" s="3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5.75" customHeight="1">
      <c r="A349" s="3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5.75" customHeight="1">
      <c r="A350" s="3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5.75" customHeight="1">
      <c r="A351" s="3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5.75" customHeight="1">
      <c r="A352" s="3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5.75" customHeight="1">
      <c r="A353" s="3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5.75" customHeight="1">
      <c r="A354" s="3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5.75" customHeight="1">
      <c r="A355" s="3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5.75" customHeight="1">
      <c r="A356" s="3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5.75" customHeight="1">
      <c r="A357" s="3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5.75" customHeight="1">
      <c r="A358" s="3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5.75" customHeight="1">
      <c r="A359" s="3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5.75" customHeight="1">
      <c r="A360" s="3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5.75" customHeight="1">
      <c r="A361" s="3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5.75" customHeight="1">
      <c r="A362" s="3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5.75" customHeight="1">
      <c r="A363" s="3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5.75" customHeight="1">
      <c r="A364" s="3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5.75" customHeight="1">
      <c r="A365" s="3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5.75" customHeight="1">
      <c r="A366" s="3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5.75" customHeight="1">
      <c r="A367" s="3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5.75" customHeight="1">
      <c r="A368" s="3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5.75" customHeight="1">
      <c r="A369" s="3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5.75" customHeight="1">
      <c r="A370" s="3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5.75" customHeight="1">
      <c r="A371" s="3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5.75" customHeight="1">
      <c r="A372" s="3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5.75" customHeight="1">
      <c r="A373" s="3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5.75" customHeight="1">
      <c r="A374" s="3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5.75" customHeight="1">
      <c r="A375" s="3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5.75" customHeight="1">
      <c r="A376" s="3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5.75" customHeight="1">
      <c r="A377" s="3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5.75" customHeight="1">
      <c r="A378" s="3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5.75" customHeight="1">
      <c r="A379" s="3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5.75" customHeight="1">
      <c r="A380" s="3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5.75" customHeight="1">
      <c r="A381" s="3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5.75" customHeight="1">
      <c r="A382" s="3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5.75" customHeight="1">
      <c r="A383" s="3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5.75" customHeight="1">
      <c r="A384" s="3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5.75" customHeight="1">
      <c r="A385" s="3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5.75" customHeight="1">
      <c r="A386" s="3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5.75" customHeight="1">
      <c r="A387" s="3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5.75" customHeight="1">
      <c r="A388" s="3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5.75" customHeight="1">
      <c r="A389" s="3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5.75" customHeight="1">
      <c r="A390" s="3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5.75" customHeight="1">
      <c r="A391" s="3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5.75" customHeight="1">
      <c r="A392" s="3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5.75" customHeight="1">
      <c r="A393" s="3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5.75" customHeight="1">
      <c r="A394" s="3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5.75" customHeight="1">
      <c r="A395" s="3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5.75" customHeight="1">
      <c r="A396" s="3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5.75" customHeight="1">
      <c r="A397" s="3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5.75" customHeight="1">
      <c r="A398" s="3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5.75" customHeight="1">
      <c r="A399" s="3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5.75" customHeight="1">
      <c r="A400" s="3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5.75" customHeight="1">
      <c r="A401" s="3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5.75" customHeight="1">
      <c r="A402" s="3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5.75" customHeight="1">
      <c r="A403" s="3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5.75" customHeight="1">
      <c r="A404" s="3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5.75" customHeight="1">
      <c r="A405" s="3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5.75" customHeight="1">
      <c r="A406" s="3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5.75" customHeight="1">
      <c r="A407" s="3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5.75" customHeight="1">
      <c r="A408" s="3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5.75" customHeight="1">
      <c r="A409" s="3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5.75" customHeight="1">
      <c r="A410" s="3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5.75" customHeight="1">
      <c r="A411" s="3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5.75" customHeight="1">
      <c r="A412" s="3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5.75" customHeight="1">
      <c r="A413" s="3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5.75" customHeight="1">
      <c r="A414" s="3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5.75" customHeight="1">
      <c r="A415" s="3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5.75" customHeight="1">
      <c r="A416" s="3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5.75" customHeight="1">
      <c r="A417" s="3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5.75" customHeight="1">
      <c r="A418" s="3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5.75" customHeight="1">
      <c r="A419" s="3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5.75" customHeight="1">
      <c r="A420" s="3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5.75" customHeight="1">
      <c r="A421" s="3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5.75" customHeight="1">
      <c r="A422" s="3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5.75" customHeight="1">
      <c r="A423" s="3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5.75" customHeight="1">
      <c r="A424" s="3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5.75" customHeight="1">
      <c r="A425" s="3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5.75" customHeight="1">
      <c r="A426" s="3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5.75" customHeight="1">
      <c r="A427" s="3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5.75" customHeight="1">
      <c r="A428" s="3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5.75" customHeight="1">
      <c r="A429" s="3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5.75" customHeight="1">
      <c r="A430" s="3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5.75" customHeight="1">
      <c r="A431" s="3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5.75" customHeight="1">
      <c r="A432" s="3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5.75" customHeight="1">
      <c r="A433" s="3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5.75" customHeight="1">
      <c r="A434" s="3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5.75" customHeight="1">
      <c r="A435" s="3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5.75" customHeight="1">
      <c r="A436" s="3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5.75" customHeight="1">
      <c r="A437" s="3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5.75" customHeight="1">
      <c r="A438" s="3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5.75" customHeight="1">
      <c r="A439" s="3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5.75" customHeight="1">
      <c r="A440" s="3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5.75" customHeight="1">
      <c r="A441" s="3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5.75" customHeight="1">
      <c r="A442" s="3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5.75" customHeight="1">
      <c r="A443" s="3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5.75" customHeight="1">
      <c r="A444" s="3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5.75" customHeight="1">
      <c r="A445" s="3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5.75" customHeight="1">
      <c r="A446" s="3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5.75" customHeight="1">
      <c r="A447" s="3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5.75" customHeight="1">
      <c r="A448" s="3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5.75" customHeight="1">
      <c r="A449" s="3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5.75" customHeight="1">
      <c r="A450" s="3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5.75" customHeight="1">
      <c r="A451" s="3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5.75" customHeight="1">
      <c r="A452" s="3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5.75" customHeight="1">
      <c r="A453" s="3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5.75" customHeight="1">
      <c r="A454" s="3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5.75" customHeight="1">
      <c r="A455" s="3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5.75" customHeight="1">
      <c r="A456" s="3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5.75" customHeight="1">
      <c r="A457" s="3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5.75" customHeight="1">
      <c r="A458" s="3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5.75" customHeight="1">
      <c r="A459" s="3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5.75" customHeight="1">
      <c r="A460" s="3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5.75" customHeight="1">
      <c r="A461" s="3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5.75" customHeight="1">
      <c r="A462" s="3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5.75" customHeight="1">
      <c r="A463" s="3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5.75" customHeight="1">
      <c r="A464" s="3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5.75" customHeight="1">
      <c r="A465" s="3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5.75" customHeight="1">
      <c r="A466" s="3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5.75" customHeight="1">
      <c r="A467" s="3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5.75" customHeight="1">
      <c r="A468" s="3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5.75" customHeight="1">
      <c r="A469" s="3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5.75" customHeight="1">
      <c r="A470" s="3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5.75" customHeight="1">
      <c r="A471" s="3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5.75" customHeight="1">
      <c r="A472" s="3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5.75" customHeight="1">
      <c r="A473" s="3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5.75" customHeight="1">
      <c r="A474" s="3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5.75" customHeight="1">
      <c r="A475" s="3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5.75" customHeight="1">
      <c r="A476" s="3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5.75" customHeight="1">
      <c r="A477" s="3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5.75" customHeight="1">
      <c r="A478" s="3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5.75" customHeight="1">
      <c r="A479" s="3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5.75" customHeight="1">
      <c r="A480" s="3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5.75" customHeight="1">
      <c r="A481" s="3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5.75" customHeight="1">
      <c r="A482" s="3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5.75" customHeight="1">
      <c r="A483" s="3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5.75" customHeight="1">
      <c r="A484" s="3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5.75" customHeight="1">
      <c r="A485" s="3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5.75" customHeight="1">
      <c r="A486" s="3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5.75" customHeight="1">
      <c r="A487" s="3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5.75" customHeight="1">
      <c r="A488" s="3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5.75" customHeight="1">
      <c r="A489" s="3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5.75" customHeight="1">
      <c r="A490" s="3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5.75" customHeight="1">
      <c r="A491" s="3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5.75" customHeight="1">
      <c r="A492" s="3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5.75" customHeight="1">
      <c r="A493" s="3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5.75" customHeight="1">
      <c r="A494" s="3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5.75" customHeight="1">
      <c r="A495" s="3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5.75" customHeight="1">
      <c r="A496" s="3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5.75" customHeight="1">
      <c r="A497" s="3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5.75" customHeight="1">
      <c r="A498" s="3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5.75" customHeight="1">
      <c r="A499" s="3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5.75" customHeight="1">
      <c r="A500" s="3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5.75" customHeight="1">
      <c r="A501" s="3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5.75" customHeight="1">
      <c r="A502" s="3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5.75" customHeight="1">
      <c r="A503" s="3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5.75" customHeight="1">
      <c r="A504" s="3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5.75" customHeight="1">
      <c r="A505" s="3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5.75" customHeight="1">
      <c r="A506" s="3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5.75" customHeight="1">
      <c r="A507" s="3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5.75" customHeight="1">
      <c r="A508" s="3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5.75" customHeight="1">
      <c r="A509" s="3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5.75" customHeight="1">
      <c r="A510" s="3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5.75" customHeight="1">
      <c r="A511" s="3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5.75" customHeight="1">
      <c r="A512" s="3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5.75" customHeight="1">
      <c r="A513" s="3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5.75" customHeight="1">
      <c r="A514" s="3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5.75" customHeight="1">
      <c r="A515" s="3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5.75" customHeight="1">
      <c r="A516" s="3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5.75" customHeight="1">
      <c r="A517" s="3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5.75" customHeight="1">
      <c r="A518" s="3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5.75" customHeight="1">
      <c r="A519" s="3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5.75" customHeight="1">
      <c r="A520" s="3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5.75" customHeight="1">
      <c r="A521" s="3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5.75" customHeight="1">
      <c r="A522" s="3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5.75" customHeight="1">
      <c r="A523" s="3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5.75" customHeight="1">
      <c r="A524" s="3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5.75" customHeight="1">
      <c r="A525" s="3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5.75" customHeight="1">
      <c r="A526" s="3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5.75" customHeight="1">
      <c r="A527" s="3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5.75" customHeight="1">
      <c r="A528" s="3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5.75" customHeight="1">
      <c r="A529" s="3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5.75" customHeight="1">
      <c r="A530" s="3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5.75" customHeight="1">
      <c r="A531" s="3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5.75" customHeight="1">
      <c r="A532" s="3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5.75" customHeight="1">
      <c r="A533" s="3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5.75" customHeight="1">
      <c r="A534" s="3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5.75" customHeight="1">
      <c r="A535" s="3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5.75" customHeight="1">
      <c r="A536" s="3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5.75" customHeight="1">
      <c r="A537" s="3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5.75" customHeight="1">
      <c r="A538" s="3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5.75" customHeight="1">
      <c r="A539" s="3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5.75" customHeight="1">
      <c r="A540" s="3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5.75" customHeight="1">
      <c r="A541" s="3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5.75" customHeight="1">
      <c r="A542" s="3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5.75" customHeight="1">
      <c r="A543" s="3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5.75" customHeight="1">
      <c r="A544" s="3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5.75" customHeight="1">
      <c r="A545" s="3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5.75" customHeight="1">
      <c r="A546" s="3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5.75" customHeight="1">
      <c r="A547" s="3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5.75" customHeight="1">
      <c r="A548" s="3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5.75" customHeight="1">
      <c r="A549" s="3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5.75" customHeight="1">
      <c r="A550" s="3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5.75" customHeight="1">
      <c r="A551" s="3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5.75" customHeight="1">
      <c r="A552" s="3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5.75" customHeight="1">
      <c r="A553" s="3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5.75" customHeight="1">
      <c r="A554" s="3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5.75" customHeight="1">
      <c r="A555" s="3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5.75" customHeight="1">
      <c r="A556" s="3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5.75" customHeight="1">
      <c r="A557" s="3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5.75" customHeight="1">
      <c r="A558" s="3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5.75" customHeight="1">
      <c r="A559" s="3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5.75" customHeight="1">
      <c r="A560" s="3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5.75" customHeight="1">
      <c r="A561" s="3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5.75" customHeight="1">
      <c r="A562" s="3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5.75" customHeight="1">
      <c r="A563" s="3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5.75" customHeight="1">
      <c r="A564" s="3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5.75" customHeight="1">
      <c r="A565" s="3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5.75" customHeight="1">
      <c r="A566" s="3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5.75" customHeight="1">
      <c r="A567" s="3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5.75" customHeight="1">
      <c r="A568" s="3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5.75" customHeight="1">
      <c r="A569" s="3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5.75" customHeight="1">
      <c r="A570" s="3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5.75" customHeight="1">
      <c r="A571" s="3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5.75" customHeight="1">
      <c r="A572" s="3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5.75" customHeight="1">
      <c r="A573" s="3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5.75" customHeight="1">
      <c r="A574" s="3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5.75" customHeight="1">
      <c r="A575" s="3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5.75" customHeight="1">
      <c r="A576" s="3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5.75" customHeight="1">
      <c r="A577" s="3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5.75" customHeight="1">
      <c r="A578" s="3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5.75" customHeight="1">
      <c r="A579" s="3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5.75" customHeight="1">
      <c r="A580" s="3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5.75" customHeight="1">
      <c r="A581" s="3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5.75" customHeight="1">
      <c r="A582" s="3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5.75" customHeight="1">
      <c r="A583" s="3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5.75" customHeight="1">
      <c r="A584" s="3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5.75" customHeight="1">
      <c r="A585" s="3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5.75" customHeight="1">
      <c r="A586" s="3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5.75" customHeight="1">
      <c r="A587" s="3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5.75" customHeight="1">
      <c r="A588" s="3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5.75" customHeight="1">
      <c r="A589" s="3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5.75" customHeight="1">
      <c r="A590" s="3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5.75" customHeight="1">
      <c r="A591" s="3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5.75" customHeight="1">
      <c r="A592" s="3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5.75" customHeight="1">
      <c r="A593" s="3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5.75" customHeight="1">
      <c r="A594" s="3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5.75" customHeight="1">
      <c r="A595" s="3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5.75" customHeight="1">
      <c r="A596" s="3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5.75" customHeight="1">
      <c r="A597" s="3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5.75" customHeight="1">
      <c r="A598" s="3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5.75" customHeight="1">
      <c r="A599" s="3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5.75" customHeight="1">
      <c r="A600" s="3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5.75" customHeight="1">
      <c r="A601" s="3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5.75" customHeight="1">
      <c r="A602" s="3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5.75" customHeight="1">
      <c r="A603" s="3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5.75" customHeight="1">
      <c r="A604" s="3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5.75" customHeight="1">
      <c r="A605" s="3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5.75" customHeight="1">
      <c r="A606" s="3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5.75" customHeight="1">
      <c r="A607" s="3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5.75" customHeight="1">
      <c r="A608" s="3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5.75" customHeight="1">
      <c r="A609" s="3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5.75" customHeight="1">
      <c r="A610" s="3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5.75" customHeight="1">
      <c r="A611" s="3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5.75" customHeight="1">
      <c r="A612" s="3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5.75" customHeight="1">
      <c r="A613" s="3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5.75" customHeight="1">
      <c r="A614" s="3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5.75" customHeight="1">
      <c r="A615" s="3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5.75" customHeight="1">
      <c r="A616" s="3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5.75" customHeight="1">
      <c r="A617" s="3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5.75" customHeight="1">
      <c r="A618" s="3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5.75" customHeight="1">
      <c r="A619" s="3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5.75" customHeight="1">
      <c r="A620" s="3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5.75" customHeight="1">
      <c r="A621" s="3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5.75" customHeight="1">
      <c r="A622" s="3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5.75" customHeight="1">
      <c r="A623" s="3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5.75" customHeight="1">
      <c r="A624" s="3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5.75" customHeight="1">
      <c r="A625" s="3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5.75" customHeight="1">
      <c r="A626" s="3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5.75" customHeight="1">
      <c r="A627" s="3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5.75" customHeight="1">
      <c r="A628" s="3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5.75" customHeight="1">
      <c r="A629" s="3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5.75" customHeight="1">
      <c r="A630" s="3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5.75" customHeight="1">
      <c r="A631" s="3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5.75" customHeight="1">
      <c r="A632" s="3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5.75" customHeight="1">
      <c r="A633" s="3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5.75" customHeight="1">
      <c r="A634" s="3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5.75" customHeight="1">
      <c r="A635" s="3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5.75" customHeight="1">
      <c r="A636" s="3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5.75" customHeight="1">
      <c r="A637" s="3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5.75" customHeight="1">
      <c r="A638" s="3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5.75" customHeight="1">
      <c r="A639" s="3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5.75" customHeight="1">
      <c r="A640" s="3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5.75" customHeight="1">
      <c r="A641" s="3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5.75" customHeight="1">
      <c r="A642" s="3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5.75" customHeight="1">
      <c r="A643" s="3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5.75" customHeight="1">
      <c r="A644" s="3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5.75" customHeight="1">
      <c r="A645" s="3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5.75" customHeight="1">
      <c r="A646" s="3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5.75" customHeight="1">
      <c r="A647" s="3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5.75" customHeight="1">
      <c r="A648" s="3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5.75" customHeight="1">
      <c r="A649" s="3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5.75" customHeight="1">
      <c r="A650" s="3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5.75" customHeight="1">
      <c r="A651" s="3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5.75" customHeight="1">
      <c r="A652" s="3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5.75" customHeight="1">
      <c r="A653" s="3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5.75" customHeight="1">
      <c r="A654" s="3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5.75" customHeight="1">
      <c r="A655" s="3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5.75" customHeight="1">
      <c r="A656" s="3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5.75" customHeight="1">
      <c r="A657" s="3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5.75" customHeight="1">
      <c r="A658" s="3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5.75" customHeight="1">
      <c r="A659" s="3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5.75" customHeight="1">
      <c r="A660" s="3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5.75" customHeight="1">
      <c r="A661" s="3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5.75" customHeight="1">
      <c r="A662" s="3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5.75" customHeight="1">
      <c r="A663" s="3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5.75" customHeight="1">
      <c r="A664" s="3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5.75" customHeight="1">
      <c r="A665" s="3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5.75" customHeight="1">
      <c r="A666" s="3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5.75" customHeight="1">
      <c r="A667" s="3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5.75" customHeight="1">
      <c r="A668" s="3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5.75" customHeight="1">
      <c r="A669" s="3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5.75" customHeight="1">
      <c r="A670" s="3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5.75" customHeight="1">
      <c r="A671" s="3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5.75" customHeight="1">
      <c r="A672" s="3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5.75" customHeight="1">
      <c r="A673" s="3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5.75" customHeight="1">
      <c r="A674" s="3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5.75" customHeight="1">
      <c r="A675" s="3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5.75" customHeight="1">
      <c r="A676" s="3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5.75" customHeight="1">
      <c r="A677" s="3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5.75" customHeight="1">
      <c r="A678" s="3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5.75" customHeight="1">
      <c r="A679" s="3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5.75" customHeight="1">
      <c r="A680" s="3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5.75" customHeight="1">
      <c r="A681" s="3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5.75" customHeight="1">
      <c r="A682" s="3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5.75" customHeight="1">
      <c r="A683" s="3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5.75" customHeight="1">
      <c r="A684" s="3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5.75" customHeight="1">
      <c r="A685" s="3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5.75" customHeight="1">
      <c r="A686" s="3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5.75" customHeight="1">
      <c r="A687" s="3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5.75" customHeight="1">
      <c r="A688" s="3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5.75" customHeight="1">
      <c r="A689" s="3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5.75" customHeight="1">
      <c r="A690" s="3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5.75" customHeight="1">
      <c r="A691" s="3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5.75" customHeight="1">
      <c r="A692" s="3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5.75" customHeight="1">
      <c r="A693" s="3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5.75" customHeight="1">
      <c r="A694" s="3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5.75" customHeight="1">
      <c r="A695" s="3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5.75" customHeight="1">
      <c r="A696" s="3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5.75" customHeight="1">
      <c r="A697" s="3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5.75" customHeight="1">
      <c r="A698" s="3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5.75" customHeight="1">
      <c r="A699" s="3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5.75" customHeight="1">
      <c r="A700" s="3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5.75" customHeight="1">
      <c r="A701" s="3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5.75" customHeight="1">
      <c r="A702" s="3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5.75" customHeight="1">
      <c r="A703" s="3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5.75" customHeight="1">
      <c r="A704" s="3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5.75" customHeight="1">
      <c r="A705" s="3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5.75" customHeight="1">
      <c r="A706" s="3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5.75" customHeight="1">
      <c r="A707" s="3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5.75" customHeight="1">
      <c r="A708" s="3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5.75" customHeight="1">
      <c r="A709" s="3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5.75" customHeight="1">
      <c r="A710" s="3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5.75" customHeight="1">
      <c r="A711" s="3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5.75" customHeight="1">
      <c r="A712" s="3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5.75" customHeight="1">
      <c r="A713" s="3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5.75" customHeight="1">
      <c r="A714" s="3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5.75" customHeight="1">
      <c r="A715" s="3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5.75" customHeight="1">
      <c r="A716" s="3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5.75" customHeight="1">
      <c r="A717" s="3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5.75" customHeight="1">
      <c r="A718" s="3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5.75" customHeight="1">
      <c r="A719" s="3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5.75" customHeight="1">
      <c r="A720" s="3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5.75" customHeight="1">
      <c r="A721" s="3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5.75" customHeight="1">
      <c r="A722" s="3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5.75" customHeight="1">
      <c r="A723" s="3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5.75" customHeight="1">
      <c r="A724" s="3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5.75" customHeight="1">
      <c r="A725" s="3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5.75" customHeight="1">
      <c r="A726" s="3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5.75" customHeight="1">
      <c r="A727" s="3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5.75" customHeight="1">
      <c r="A728" s="3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5.75" customHeight="1">
      <c r="A729" s="3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5.75" customHeight="1">
      <c r="A730" s="3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5.75" customHeight="1">
      <c r="A731" s="3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5.75" customHeight="1">
      <c r="A732" s="3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5.75" customHeight="1">
      <c r="A733" s="3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5.75" customHeight="1">
      <c r="A734" s="3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5.75" customHeight="1">
      <c r="A735" s="3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5.75" customHeight="1">
      <c r="A736" s="3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5.75" customHeight="1">
      <c r="A737" s="3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5.75" customHeight="1">
      <c r="A738" s="3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5.75" customHeight="1">
      <c r="A739" s="3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5.75" customHeight="1">
      <c r="A740" s="3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5.75" customHeight="1">
      <c r="A741" s="3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5.75" customHeight="1">
      <c r="A742" s="3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5.75" customHeight="1">
      <c r="A743" s="3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5.75" customHeight="1">
      <c r="A744" s="3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5.75" customHeight="1">
      <c r="A745" s="3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5.75" customHeight="1">
      <c r="A746" s="3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5.75" customHeight="1">
      <c r="A747" s="3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5.75" customHeight="1">
      <c r="A748" s="3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5.75" customHeight="1">
      <c r="A749" s="3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5.75" customHeight="1">
      <c r="A750" s="3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5.75" customHeight="1">
      <c r="A751" s="3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5.75" customHeight="1">
      <c r="A752" s="3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5.75" customHeight="1">
      <c r="A753" s="3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5.75" customHeight="1">
      <c r="A754" s="3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5.75" customHeight="1">
      <c r="A755" s="3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5.75" customHeight="1">
      <c r="A756" s="3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5.75" customHeight="1">
      <c r="A757" s="3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5.75" customHeight="1">
      <c r="A758" s="3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5.75" customHeight="1">
      <c r="A759" s="3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5.75" customHeight="1">
      <c r="A760" s="3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5.75" customHeight="1">
      <c r="A761" s="3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5.75" customHeight="1">
      <c r="A762" s="3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5.75" customHeight="1">
      <c r="A763" s="3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5.75" customHeight="1">
      <c r="A764" s="3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5.75" customHeight="1">
      <c r="A765" s="3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5.75" customHeight="1">
      <c r="A766" s="3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5.75" customHeight="1">
      <c r="A767" s="3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5.75" customHeight="1">
      <c r="A768" s="3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5.75" customHeight="1">
      <c r="A769" s="3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5.75" customHeight="1">
      <c r="A770" s="3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5.75" customHeight="1">
      <c r="A771" s="3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5.75" customHeight="1">
      <c r="A772" s="3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5.75" customHeight="1">
      <c r="A773" s="3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5.75" customHeight="1">
      <c r="A774" s="3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5.75" customHeight="1">
      <c r="A775" s="3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5.75" customHeight="1">
      <c r="A776" s="3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5.75" customHeight="1">
      <c r="A777" s="3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5.75" customHeight="1">
      <c r="A778" s="3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5.75" customHeight="1">
      <c r="A779" s="3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5.75" customHeight="1">
      <c r="A780" s="3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5.75" customHeight="1">
      <c r="A781" s="3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5.75" customHeight="1">
      <c r="A782" s="3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5.75" customHeight="1">
      <c r="A783" s="3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5.75" customHeight="1">
      <c r="A784" s="3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5.75" customHeight="1">
      <c r="A785" s="3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5.75" customHeight="1">
      <c r="A786" s="3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5.75" customHeight="1">
      <c r="A787" s="3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5.75" customHeight="1">
      <c r="A788" s="3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5.75" customHeight="1">
      <c r="A789" s="3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5.75" customHeight="1">
      <c r="A790" s="3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5.75" customHeight="1">
      <c r="A791" s="3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5.75" customHeight="1">
      <c r="A792" s="3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5.75" customHeight="1">
      <c r="A793" s="3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5.75" customHeight="1">
      <c r="A794" s="3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5.75" customHeight="1">
      <c r="A795" s="3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5.75" customHeight="1">
      <c r="A796" s="3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5.75" customHeight="1">
      <c r="A797" s="3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5.75" customHeight="1">
      <c r="A798" s="3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5.75" customHeight="1">
      <c r="A799" s="3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5.75" customHeight="1">
      <c r="A800" s="3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5.75" customHeight="1">
      <c r="A801" s="3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5.75" customHeight="1">
      <c r="A802" s="3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5.75" customHeight="1">
      <c r="A803" s="3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5.75" customHeight="1">
      <c r="A804" s="3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5.75" customHeight="1">
      <c r="A805" s="3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5.75" customHeight="1">
      <c r="A806" s="3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5.75" customHeight="1">
      <c r="A807" s="3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5.75" customHeight="1">
      <c r="A808" s="3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5.75" customHeight="1">
      <c r="A809" s="3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5.75" customHeight="1">
      <c r="A810" s="3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5.75" customHeight="1">
      <c r="A811" s="3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5.75" customHeight="1">
      <c r="A812" s="3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5.75" customHeight="1">
      <c r="A813" s="3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5.75" customHeight="1">
      <c r="A814" s="3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5.75" customHeight="1">
      <c r="A815" s="3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5.75" customHeight="1">
      <c r="A816" s="3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5.75" customHeight="1">
      <c r="A817" s="3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5.75" customHeight="1">
      <c r="A818" s="3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5.75" customHeight="1">
      <c r="A819" s="3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5.75" customHeight="1">
      <c r="A820" s="3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5.75" customHeight="1">
      <c r="A821" s="3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5.75" customHeight="1">
      <c r="A822" s="3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5.75" customHeight="1">
      <c r="A823" s="3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5.75" customHeight="1">
      <c r="A824" s="3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5.75" customHeight="1">
      <c r="A825" s="3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5.75" customHeight="1">
      <c r="A826" s="3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5.75" customHeight="1">
      <c r="A827" s="3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5.75" customHeight="1">
      <c r="A828" s="3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5.75" customHeight="1">
      <c r="A829" s="3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5.75" customHeight="1">
      <c r="A830" s="3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5.75" customHeight="1">
      <c r="A831" s="3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5.75" customHeight="1">
      <c r="A832" s="3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5.75" customHeight="1">
      <c r="A833" s="3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5.75" customHeight="1">
      <c r="A834" s="3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5.75" customHeight="1">
      <c r="A835" s="3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5.75" customHeight="1">
      <c r="A836" s="3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5.75" customHeight="1">
      <c r="A837" s="3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5.75" customHeight="1">
      <c r="A838" s="3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5.75" customHeight="1">
      <c r="A839" s="3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5.75" customHeight="1">
      <c r="A840" s="3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5.75" customHeight="1">
      <c r="A841" s="3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5.75" customHeight="1">
      <c r="A842" s="3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5.75" customHeight="1">
      <c r="A843" s="3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5.75" customHeight="1">
      <c r="A844" s="3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5.75" customHeight="1">
      <c r="A845" s="3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5.75" customHeight="1">
      <c r="A846" s="3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5.75" customHeight="1">
      <c r="A847" s="3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5.75" customHeight="1">
      <c r="A848" s="3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5.75" customHeight="1">
      <c r="A849" s="3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5.75" customHeight="1">
      <c r="A850" s="3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5.75" customHeight="1">
      <c r="A851" s="3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5.75" customHeight="1">
      <c r="A852" s="3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5.75" customHeight="1">
      <c r="A853" s="3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5.75" customHeight="1">
      <c r="A854" s="3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5.75" customHeight="1">
      <c r="A855" s="3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5.75" customHeight="1">
      <c r="A856" s="3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5.75" customHeight="1">
      <c r="A857" s="3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5.75" customHeight="1">
      <c r="A858" s="3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5.75" customHeight="1">
      <c r="A859" s="3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5.75" customHeight="1">
      <c r="A860" s="3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5.75" customHeight="1">
      <c r="A861" s="3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5.75" customHeight="1">
      <c r="A862" s="3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5.75" customHeight="1">
      <c r="A863" s="3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5.75" customHeight="1">
      <c r="A864" s="3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5.75" customHeight="1">
      <c r="A865" s="3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5.75" customHeight="1">
      <c r="A866" s="3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5.75" customHeight="1">
      <c r="A867" s="3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5.75" customHeight="1">
      <c r="A868" s="3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5.75" customHeight="1">
      <c r="A869" s="3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5.75" customHeight="1">
      <c r="A870" s="3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5.75" customHeight="1">
      <c r="A871" s="3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5.75" customHeight="1">
      <c r="A872" s="3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5.75" customHeight="1">
      <c r="A873" s="3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5.75" customHeight="1">
      <c r="A874" s="3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5.75" customHeight="1">
      <c r="A875" s="3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5.75" customHeight="1">
      <c r="A876" s="3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5.75" customHeight="1">
      <c r="A877" s="3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5.75" customHeight="1">
      <c r="A878" s="3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5.75" customHeight="1">
      <c r="A879" s="3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5.75" customHeight="1">
      <c r="A880" s="3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5.75" customHeight="1">
      <c r="A881" s="3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5.75" customHeight="1">
      <c r="A882" s="3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5.75" customHeight="1">
      <c r="A883" s="3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5.75" customHeight="1">
      <c r="A884" s="3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5.75" customHeight="1">
      <c r="A885" s="3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5.75" customHeight="1">
      <c r="A886" s="3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5.75" customHeight="1">
      <c r="A887" s="3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5.75" customHeight="1">
      <c r="A888" s="3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5.75" customHeight="1">
      <c r="A889" s="3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5.75" customHeight="1">
      <c r="A890" s="3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5.75" customHeight="1">
      <c r="A891" s="3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5.75" customHeight="1">
      <c r="A892" s="3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5.75" customHeight="1">
      <c r="A893" s="3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5.75" customHeight="1">
      <c r="A894" s="3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5.75" customHeight="1">
      <c r="A895" s="3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5.75" customHeight="1">
      <c r="A896" s="3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5.75" customHeight="1">
      <c r="A897" s="3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5.75" customHeight="1">
      <c r="A898" s="3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5.75" customHeight="1">
      <c r="A899" s="3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5.75" customHeight="1">
      <c r="A900" s="3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5.75" customHeight="1">
      <c r="A901" s="3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5.75" customHeight="1">
      <c r="A902" s="3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5.75" customHeight="1">
      <c r="A903" s="3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5.75" customHeight="1">
      <c r="A904" s="3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5.75" customHeight="1">
      <c r="A905" s="3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5.75" customHeight="1">
      <c r="A906" s="3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5.75" customHeight="1">
      <c r="A907" s="3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5.75" customHeight="1">
      <c r="A908" s="3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5.75" customHeight="1">
      <c r="A909" s="3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5.75" customHeight="1">
      <c r="A910" s="3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5.75" customHeight="1">
      <c r="A911" s="3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5.75" customHeight="1">
      <c r="A912" s="3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5.75" customHeight="1">
      <c r="A913" s="3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5.75" customHeight="1">
      <c r="A914" s="3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5.75" customHeight="1">
      <c r="A915" s="3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5.75" customHeight="1">
      <c r="A916" s="3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5.75" customHeight="1">
      <c r="A917" s="3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5.75" customHeight="1">
      <c r="A918" s="3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5.75" customHeight="1">
      <c r="A919" s="3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5.75" customHeight="1">
      <c r="A920" s="3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5.75" customHeight="1">
      <c r="A921" s="3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5.75" customHeight="1">
      <c r="A922" s="3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5.75" customHeight="1">
      <c r="A923" s="3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5.75" customHeight="1">
      <c r="A924" s="3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5.75" customHeight="1">
      <c r="A925" s="3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5.75" customHeight="1">
      <c r="A926" s="3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5.75" customHeight="1">
      <c r="A927" s="3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5.75" customHeight="1">
      <c r="A928" s="3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5.75" customHeight="1">
      <c r="A929" s="3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5.75" customHeight="1">
      <c r="A930" s="3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5.75" customHeight="1">
      <c r="A931" s="3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5.75" customHeight="1">
      <c r="A932" s="3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5.75" customHeight="1">
      <c r="A933" s="3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5.75" customHeight="1">
      <c r="A934" s="3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5.75" customHeight="1">
      <c r="A935" s="3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5.75" customHeight="1">
      <c r="A936" s="3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5.75" customHeight="1">
      <c r="A937" s="3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5.75" customHeight="1">
      <c r="A938" s="3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5.75" customHeight="1">
      <c r="A939" s="3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5.75" customHeight="1">
      <c r="A940" s="3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5.75" customHeight="1">
      <c r="A941" s="3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5.75" customHeight="1">
      <c r="A942" s="3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5.75" customHeight="1">
      <c r="A943" s="3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5.75" customHeight="1">
      <c r="A944" s="3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5.75" customHeight="1">
      <c r="A945" s="3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5.75" customHeight="1">
      <c r="A946" s="3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5.75" customHeight="1">
      <c r="A947" s="3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5.75" customHeight="1">
      <c r="A948" s="3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5.75" customHeight="1">
      <c r="A949" s="3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5.75" customHeight="1">
      <c r="A950" s="3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5.75" customHeight="1">
      <c r="A951" s="3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5.75" customHeight="1">
      <c r="A952" s="3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5.75" customHeight="1">
      <c r="A953" s="3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5.75" customHeight="1">
      <c r="A954" s="3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5.75" customHeight="1">
      <c r="A955" s="3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5.75" customHeight="1">
      <c r="A956" s="3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5.75" customHeight="1">
      <c r="A957" s="3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5.75" customHeight="1">
      <c r="A958" s="3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5.75" customHeight="1">
      <c r="A959" s="3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5.75" customHeight="1">
      <c r="A960" s="3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5.75" customHeight="1">
      <c r="A961" s="3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5.75" customHeight="1">
      <c r="A962" s="3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5.75" customHeight="1">
      <c r="A963" s="3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5.75" customHeight="1">
      <c r="A964" s="3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5.75" customHeight="1">
      <c r="A965" s="3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5.75" customHeight="1">
      <c r="A966" s="3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5.75" customHeight="1">
      <c r="A967" s="3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5.75" customHeight="1">
      <c r="A968" s="3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5.75" customHeight="1">
      <c r="A969" s="3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5.75" customHeight="1">
      <c r="A970" s="3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5.75" customHeight="1">
      <c r="A971" s="3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5.75" customHeight="1">
      <c r="A972" s="3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5.75" customHeight="1">
      <c r="A973" s="3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5.75" customHeight="1">
      <c r="A974" s="3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5.75" customHeight="1">
      <c r="A975" s="3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5.75" customHeight="1">
      <c r="A976" s="3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5.75" customHeight="1">
      <c r="A977" s="3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5.75" customHeight="1">
      <c r="A978" s="3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5.75" customHeight="1">
      <c r="A979" s="3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5.75" customHeight="1">
      <c r="A980" s="3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5.75" customHeight="1">
      <c r="A981" s="3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5.75" customHeight="1">
      <c r="A982" s="3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5.75" customHeight="1">
      <c r="A983" s="3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5.75" customHeight="1">
      <c r="A984" s="3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5.75" customHeight="1">
      <c r="A985" s="3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5.75" customHeight="1">
      <c r="A986" s="3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5.75" customHeight="1">
      <c r="A987" s="3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5.75" customHeight="1">
      <c r="A988" s="3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5.75" customHeight="1">
      <c r="A989" s="3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5.75" customHeight="1">
      <c r="A990" s="3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5.75" customHeight="1">
      <c r="A991" s="3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5.75" customHeight="1">
      <c r="A992" s="3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5.75" customHeight="1">
      <c r="A993" s="3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5.75" customHeight="1">
      <c r="A994" s="3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5.75" customHeight="1">
      <c r="A995" s="3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5.75" customHeight="1">
      <c r="A996" s="3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5.75" customHeight="1">
      <c r="A997" s="3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5.75" customHeight="1">
      <c r="A998" s="3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5.75" customHeight="1">
      <c r="A999" s="3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5.75" customHeight="1">
      <c r="A1000" s="3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3">
    <mergeCell ref="D2:F2"/>
    <mergeCell ref="D4:F4"/>
    <mergeCell ref="D6:F6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2.25"/>
    <col customWidth="1" min="2" max="2" width="18.0"/>
    <col customWidth="1" min="3" max="3" width="14.25"/>
    <col customWidth="1" min="4" max="4" width="12.0"/>
    <col customWidth="1" min="5" max="5" width="11.0"/>
    <col customWidth="1" min="6" max="6" width="2.13"/>
    <col customWidth="1" min="7" max="7" width="30.13"/>
    <col customWidth="1" min="8" max="8" width="9.13"/>
    <col customWidth="1" min="9" max="9" width="8.0"/>
    <col customWidth="1" min="10" max="11" width="9.13"/>
    <col customWidth="1" min="12" max="26" width="8.63"/>
  </cols>
  <sheetData>
    <row r="1" ht="15.0" customHeight="1">
      <c r="A1" s="36" t="s">
        <v>95</v>
      </c>
      <c r="B1" s="37" t="s">
        <v>96</v>
      </c>
      <c r="C1" s="37" t="s">
        <v>97</v>
      </c>
      <c r="D1" s="26" t="s">
        <v>98</v>
      </c>
      <c r="E1" s="38" t="s">
        <v>99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0" customHeight="1">
      <c r="A2" s="39">
        <v>39066.0</v>
      </c>
      <c r="B2" s="40" t="s">
        <v>100</v>
      </c>
      <c r="C2" s="40" t="s">
        <v>101</v>
      </c>
      <c r="D2" s="31" t="s">
        <v>102</v>
      </c>
      <c r="E2" s="30">
        <v>7.0</v>
      </c>
      <c r="F2" s="21"/>
      <c r="G2" s="41" t="s">
        <v>103</v>
      </c>
      <c r="H2" s="34">
        <f>COUNTIF(B:B,"jones")</f>
        <v>6</v>
      </c>
      <c r="I2" s="21"/>
      <c r="J2" s="31" t="s">
        <v>104</v>
      </c>
      <c r="K2" s="31">
        <f t="shared" ref="K2:K5" si="1">COUNTIF(D:D,J2)</f>
        <v>2</v>
      </c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0" customHeight="1">
      <c r="A3" s="39">
        <v>39069.0</v>
      </c>
      <c r="B3" s="40" t="s">
        <v>105</v>
      </c>
      <c r="C3" s="40" t="s">
        <v>106</v>
      </c>
      <c r="D3" s="31" t="s">
        <v>107</v>
      </c>
      <c r="E3" s="30">
        <v>85.0</v>
      </c>
      <c r="F3" s="21"/>
      <c r="G3" s="21"/>
      <c r="H3" s="29"/>
      <c r="I3" s="21"/>
      <c r="J3" s="31" t="s">
        <v>108</v>
      </c>
      <c r="K3" s="31">
        <f t="shared" si="1"/>
        <v>20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0" customHeight="1">
      <c r="A4" s="39">
        <v>39072.0</v>
      </c>
      <c r="B4" s="40" t="s">
        <v>100</v>
      </c>
      <c r="C4" s="40" t="s">
        <v>106</v>
      </c>
      <c r="D4" s="31" t="s">
        <v>108</v>
      </c>
      <c r="E4" s="30">
        <v>62.0</v>
      </c>
      <c r="F4" s="21"/>
      <c r="G4" s="41" t="s">
        <v>109</v>
      </c>
      <c r="H4" s="34">
        <f>COUNTIF(D:D,"pen set")</f>
        <v>20</v>
      </c>
      <c r="I4" s="21"/>
      <c r="J4" s="31" t="s">
        <v>110</v>
      </c>
      <c r="K4" s="31">
        <f t="shared" si="1"/>
        <v>2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39">
        <v>39075.0</v>
      </c>
      <c r="B5" s="40" t="s">
        <v>111</v>
      </c>
      <c r="C5" s="40" t="s">
        <v>101</v>
      </c>
      <c r="D5" s="31" t="s">
        <v>112</v>
      </c>
      <c r="E5" s="30">
        <v>58.0</v>
      </c>
      <c r="F5" s="21"/>
      <c r="G5" s="21"/>
      <c r="H5" s="29"/>
      <c r="I5" s="21"/>
      <c r="J5" s="31" t="s">
        <v>113</v>
      </c>
      <c r="K5" s="31">
        <f t="shared" si="1"/>
        <v>2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39">
        <v>39078.0</v>
      </c>
      <c r="B6" s="40" t="s">
        <v>114</v>
      </c>
      <c r="C6" s="40" t="s">
        <v>106</v>
      </c>
      <c r="D6" s="31" t="s">
        <v>107</v>
      </c>
      <c r="E6" s="30">
        <v>10.0</v>
      </c>
      <c r="F6" s="21"/>
      <c r="G6" s="41" t="s">
        <v>115</v>
      </c>
      <c r="H6" s="34">
        <f>COUNTIF(C:C,"purchase")</f>
        <v>24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39">
        <v>39081.0</v>
      </c>
      <c r="B7" s="40" t="s">
        <v>116</v>
      </c>
      <c r="C7" s="40" t="s">
        <v>106</v>
      </c>
      <c r="D7" s="31" t="s">
        <v>102</v>
      </c>
      <c r="E7" s="30">
        <v>24.0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39">
        <v>39084.0</v>
      </c>
      <c r="B8" s="40" t="s">
        <v>116</v>
      </c>
      <c r="C8" s="40" t="s">
        <v>101</v>
      </c>
      <c r="D8" s="31" t="s">
        <v>108</v>
      </c>
      <c r="E8" s="30">
        <v>6.0</v>
      </c>
      <c r="F8" s="21"/>
      <c r="G8" s="41" t="s">
        <v>117</v>
      </c>
      <c r="H8" s="34">
        <f>COUNTIF(D:D,"pen set")+COUNTIF(D:D,"binder")</f>
        <v>37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39">
        <v>39087.0</v>
      </c>
      <c r="B9" s="40" t="s">
        <v>100</v>
      </c>
      <c r="C9" s="40" t="s">
        <v>101</v>
      </c>
      <c r="D9" s="31" t="s">
        <v>108</v>
      </c>
      <c r="E9" s="30">
        <v>10.0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39">
        <v>39090.0</v>
      </c>
      <c r="B10" s="40" t="s">
        <v>100</v>
      </c>
      <c r="C10" s="40" t="s">
        <v>106</v>
      </c>
      <c r="D10" s="31" t="s">
        <v>108</v>
      </c>
      <c r="E10" s="30">
        <v>39.0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39">
        <v>39093.0</v>
      </c>
      <c r="B11" s="42" t="s">
        <v>118</v>
      </c>
      <c r="C11" s="42" t="s">
        <v>106</v>
      </c>
      <c r="D11" s="31" t="s">
        <v>113</v>
      </c>
      <c r="E11" s="30">
        <v>1.0</v>
      </c>
      <c r="F11" s="21"/>
      <c r="G11" s="22"/>
      <c r="H11" s="43">
        <f>COUNTIFS(B:B,"jones",C:C,"sale")</f>
        <v>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39">
        <v>39096.0</v>
      </c>
      <c r="B12" s="40" t="s">
        <v>119</v>
      </c>
      <c r="C12" s="40" t="s">
        <v>101</v>
      </c>
      <c r="D12" s="31" t="s">
        <v>108</v>
      </c>
      <c r="E12" s="30">
        <v>80.0</v>
      </c>
      <c r="F12" s="21"/>
      <c r="G12" s="29"/>
      <c r="H12" s="43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0" customHeight="1">
      <c r="A13" s="39">
        <v>39099.0</v>
      </c>
      <c r="B13" s="40" t="s">
        <v>100</v>
      </c>
      <c r="C13" s="40" t="s">
        <v>106</v>
      </c>
      <c r="D13" s="31" t="s">
        <v>107</v>
      </c>
      <c r="E13" s="30">
        <v>51.0</v>
      </c>
      <c r="F13" s="21"/>
      <c r="G13" s="44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0" customHeight="1">
      <c r="A14" s="39">
        <v>39102.0</v>
      </c>
      <c r="B14" s="40" t="s">
        <v>120</v>
      </c>
      <c r="C14" s="40" t="s">
        <v>101</v>
      </c>
      <c r="D14" s="31" t="s">
        <v>113</v>
      </c>
      <c r="E14" s="30">
        <v>10.0</v>
      </c>
      <c r="F14" s="21"/>
      <c r="G14" s="44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0" customHeight="1">
      <c r="A15" s="39">
        <v>39105.0</v>
      </c>
      <c r="B15" s="42" t="s">
        <v>121</v>
      </c>
      <c r="C15" s="42" t="s">
        <v>106</v>
      </c>
      <c r="D15" s="31" t="s">
        <v>108</v>
      </c>
      <c r="E15" s="30">
        <v>15.0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0" customHeight="1">
      <c r="A16" s="39">
        <v>39108.0</v>
      </c>
      <c r="B16" s="40" t="s">
        <v>116</v>
      </c>
      <c r="C16" s="40" t="s">
        <v>101</v>
      </c>
      <c r="D16" s="31" t="s">
        <v>122</v>
      </c>
      <c r="E16" s="30">
        <v>31.0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0" customHeight="1">
      <c r="A17" s="39">
        <v>39111.0</v>
      </c>
      <c r="B17" s="40" t="s">
        <v>121</v>
      </c>
      <c r="C17" s="40" t="s">
        <v>101</v>
      </c>
      <c r="D17" s="31" t="s">
        <v>108</v>
      </c>
      <c r="E17" s="30">
        <v>46.0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0" customHeight="1">
      <c r="A18" s="39">
        <v>39114.0</v>
      </c>
      <c r="B18" s="40" t="s">
        <v>123</v>
      </c>
      <c r="C18" s="40" t="s">
        <v>101</v>
      </c>
      <c r="D18" s="31" t="s">
        <v>107</v>
      </c>
      <c r="E18" s="30">
        <v>61.0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0" customHeight="1">
      <c r="A19" s="39">
        <v>39117.0</v>
      </c>
      <c r="B19" s="42" t="s">
        <v>118</v>
      </c>
      <c r="C19" s="42" t="s">
        <v>106</v>
      </c>
      <c r="D19" s="31" t="s">
        <v>112</v>
      </c>
      <c r="E19" s="30">
        <v>90.0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0" customHeight="1">
      <c r="A20" s="39">
        <v>39120.0</v>
      </c>
      <c r="B20" s="40" t="s">
        <v>120</v>
      </c>
      <c r="C20" s="40" t="s">
        <v>106</v>
      </c>
      <c r="D20" s="31" t="s">
        <v>112</v>
      </c>
      <c r="E20" s="30">
        <v>40.0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0" customHeight="1">
      <c r="A21" s="39">
        <v>39123.0</v>
      </c>
      <c r="B21" s="40" t="s">
        <v>123</v>
      </c>
      <c r="C21" s="40" t="s">
        <v>106</v>
      </c>
      <c r="D21" s="31" t="s">
        <v>108</v>
      </c>
      <c r="E21" s="30">
        <v>32.0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0" customHeight="1">
      <c r="A22" s="39">
        <v>39126.0</v>
      </c>
      <c r="B22" s="40" t="s">
        <v>124</v>
      </c>
      <c r="C22" s="40" t="s">
        <v>101</v>
      </c>
      <c r="D22" s="31" t="s">
        <v>108</v>
      </c>
      <c r="E22" s="30">
        <v>37.0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0" customHeight="1">
      <c r="A23" s="39">
        <v>39129.0</v>
      </c>
      <c r="B23" s="40" t="s">
        <v>120</v>
      </c>
      <c r="C23" s="40" t="s">
        <v>101</v>
      </c>
      <c r="D23" s="31" t="s">
        <v>108</v>
      </c>
      <c r="E23" s="30">
        <v>26.0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0" customHeight="1">
      <c r="A24" s="39">
        <v>39132.0</v>
      </c>
      <c r="B24" s="40" t="s">
        <v>125</v>
      </c>
      <c r="C24" s="40" t="s">
        <v>106</v>
      </c>
      <c r="D24" s="31" t="s">
        <v>107</v>
      </c>
      <c r="E24" s="30">
        <v>52.0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0" customHeight="1">
      <c r="A25" s="39">
        <v>39135.0</v>
      </c>
      <c r="B25" s="40" t="s">
        <v>124</v>
      </c>
      <c r="C25" s="40" t="s">
        <v>106</v>
      </c>
      <c r="D25" s="31" t="s">
        <v>108</v>
      </c>
      <c r="E25" s="30">
        <v>72.0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0" customHeight="1">
      <c r="A26" s="39">
        <v>39138.0</v>
      </c>
      <c r="B26" s="42" t="s">
        <v>121</v>
      </c>
      <c r="C26" s="42" t="s">
        <v>106</v>
      </c>
      <c r="D26" s="31" t="s">
        <v>108</v>
      </c>
      <c r="E26" s="30">
        <v>27.0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0" customHeight="1">
      <c r="A27" s="39">
        <v>39141.0</v>
      </c>
      <c r="B27" s="40" t="s">
        <v>126</v>
      </c>
      <c r="C27" s="40" t="s">
        <v>101</v>
      </c>
      <c r="D27" s="31" t="s">
        <v>107</v>
      </c>
      <c r="E27" s="30">
        <v>5.0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0" customHeight="1">
      <c r="A28" s="39">
        <v>39144.0</v>
      </c>
      <c r="B28" s="40" t="s">
        <v>100</v>
      </c>
      <c r="C28" s="40" t="s">
        <v>101</v>
      </c>
      <c r="D28" s="31" t="s">
        <v>108</v>
      </c>
      <c r="E28" s="30">
        <v>59.0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0" customHeight="1">
      <c r="A29" s="39">
        <v>39147.0</v>
      </c>
      <c r="B29" s="40" t="s">
        <v>111</v>
      </c>
      <c r="C29" s="40" t="s">
        <v>106</v>
      </c>
      <c r="D29" s="31" t="s">
        <v>108</v>
      </c>
      <c r="E29" s="30">
        <v>41.0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0" customHeight="1">
      <c r="A30" s="39">
        <v>39150.0</v>
      </c>
      <c r="B30" s="40" t="s">
        <v>100</v>
      </c>
      <c r="C30" s="40" t="s">
        <v>101</v>
      </c>
      <c r="D30" s="31" t="s">
        <v>112</v>
      </c>
      <c r="E30" s="30">
        <v>85.0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0" customHeight="1">
      <c r="A31" s="39">
        <v>39153.0</v>
      </c>
      <c r="B31" s="40" t="s">
        <v>111</v>
      </c>
      <c r="C31" s="40" t="s">
        <v>101</v>
      </c>
      <c r="D31" s="31" t="s">
        <v>108</v>
      </c>
      <c r="E31" s="30">
        <v>61.0</v>
      </c>
      <c r="F31" s="21"/>
      <c r="G31" s="43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0" customHeight="1">
      <c r="A32" s="39">
        <v>39156.0</v>
      </c>
      <c r="B32" s="40" t="s">
        <v>111</v>
      </c>
      <c r="C32" s="40" t="s">
        <v>101</v>
      </c>
      <c r="D32" s="31" t="s">
        <v>107</v>
      </c>
      <c r="E32" s="30">
        <v>21.0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0" customHeight="1">
      <c r="A33" s="39">
        <v>39159.0</v>
      </c>
      <c r="B33" s="40" t="s">
        <v>123</v>
      </c>
      <c r="C33" s="40" t="s">
        <v>106</v>
      </c>
      <c r="D33" s="31" t="s">
        <v>122</v>
      </c>
      <c r="E33" s="30">
        <v>52.0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0" customHeight="1">
      <c r="A34" s="39">
        <v>39162.0</v>
      </c>
      <c r="B34" s="40" t="s">
        <v>121</v>
      </c>
      <c r="C34" s="40" t="s">
        <v>101</v>
      </c>
      <c r="D34" s="31" t="s">
        <v>108</v>
      </c>
      <c r="E34" s="30">
        <v>75.0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0" customHeight="1">
      <c r="A35" s="39">
        <v>39165.0</v>
      </c>
      <c r="B35" s="40" t="s">
        <v>123</v>
      </c>
      <c r="C35" s="40" t="s">
        <v>101</v>
      </c>
      <c r="D35" s="31" t="s">
        <v>108</v>
      </c>
      <c r="E35" s="30">
        <v>97.0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0" customHeight="1">
      <c r="A36" s="39">
        <v>39168.0</v>
      </c>
      <c r="B36" s="40" t="s">
        <v>123</v>
      </c>
      <c r="C36" s="40" t="s">
        <v>106</v>
      </c>
      <c r="D36" s="31" t="s">
        <v>108</v>
      </c>
      <c r="E36" s="30">
        <v>86.0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0" customHeight="1">
      <c r="A37" s="39">
        <v>39171.0</v>
      </c>
      <c r="B37" s="40" t="s">
        <v>124</v>
      </c>
      <c r="C37" s="40" t="s">
        <v>101</v>
      </c>
      <c r="D37" s="31" t="s">
        <v>122</v>
      </c>
      <c r="E37" s="30">
        <v>8.0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0" customHeight="1">
      <c r="A38" s="39">
        <v>39174.0</v>
      </c>
      <c r="B38" s="40" t="s">
        <v>111</v>
      </c>
      <c r="C38" s="40" t="s">
        <v>106</v>
      </c>
      <c r="D38" s="31" t="s">
        <v>108</v>
      </c>
      <c r="E38" s="30">
        <v>90.0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0" customHeight="1">
      <c r="A39" s="39">
        <v>39177.0</v>
      </c>
      <c r="B39" s="40" t="s">
        <v>124</v>
      </c>
      <c r="C39" s="40" t="s">
        <v>106</v>
      </c>
      <c r="D39" s="31" t="s">
        <v>112</v>
      </c>
      <c r="E39" s="30">
        <v>33.0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0" customHeight="1">
      <c r="A40" s="39">
        <v>39180.0</v>
      </c>
      <c r="B40" s="40" t="s">
        <v>124</v>
      </c>
      <c r="C40" s="40" t="s">
        <v>106</v>
      </c>
      <c r="D40" s="31" t="s">
        <v>107</v>
      </c>
      <c r="E40" s="30">
        <v>53.0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0" customHeight="1">
      <c r="A41" s="39">
        <v>39183.0</v>
      </c>
      <c r="B41" s="40" t="s">
        <v>111</v>
      </c>
      <c r="C41" s="40" t="s">
        <v>101</v>
      </c>
      <c r="D41" s="31" t="s">
        <v>108</v>
      </c>
      <c r="E41" s="30">
        <v>25.0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0" customHeight="1">
      <c r="A42" s="39">
        <v>39186.0</v>
      </c>
      <c r="B42" s="40" t="s">
        <v>100</v>
      </c>
      <c r="C42" s="40" t="s">
        <v>101</v>
      </c>
      <c r="D42" s="31" t="s">
        <v>107</v>
      </c>
      <c r="E42" s="30">
        <v>87.0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0" customHeight="1">
      <c r="A43" s="39">
        <v>39189.0</v>
      </c>
      <c r="B43" s="40" t="s">
        <v>100</v>
      </c>
      <c r="C43" s="40" t="s">
        <v>106</v>
      </c>
      <c r="D43" s="31" t="s">
        <v>107</v>
      </c>
      <c r="E43" s="30">
        <v>95.0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0" customHeight="1">
      <c r="A44" s="39">
        <v>39192.0</v>
      </c>
      <c r="B44" s="40" t="s">
        <v>111</v>
      </c>
      <c r="C44" s="40" t="s">
        <v>106</v>
      </c>
      <c r="D44" s="31" t="s">
        <v>107</v>
      </c>
      <c r="E44" s="30">
        <v>12.0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0" customHeight="1">
      <c r="A45" s="39">
        <v>39195.0</v>
      </c>
      <c r="B45" s="40" t="s">
        <v>111</v>
      </c>
      <c r="C45" s="40" t="s">
        <v>101</v>
      </c>
      <c r="D45" s="31" t="s">
        <v>107</v>
      </c>
      <c r="E45" s="30">
        <v>19.0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0" customHeight="1">
      <c r="A46" s="39">
        <v>39198.0</v>
      </c>
      <c r="B46" s="40" t="s">
        <v>111</v>
      </c>
      <c r="C46" s="40" t="s">
        <v>106</v>
      </c>
      <c r="D46" s="31" t="s">
        <v>107</v>
      </c>
      <c r="E46" s="30">
        <v>19.0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0" customHeight="1">
      <c r="A47" s="39">
        <v>39201.0</v>
      </c>
      <c r="B47" s="40" t="s">
        <v>111</v>
      </c>
      <c r="C47" s="40" t="s">
        <v>101</v>
      </c>
      <c r="D47" s="31" t="s">
        <v>107</v>
      </c>
      <c r="E47" s="30">
        <v>19.0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0" customHeight="1">
      <c r="A48" s="39">
        <v>39204.0</v>
      </c>
      <c r="B48" s="40" t="s">
        <v>111</v>
      </c>
      <c r="C48" s="40" t="s">
        <v>106</v>
      </c>
      <c r="D48" s="31" t="s">
        <v>107</v>
      </c>
      <c r="E48" s="30">
        <v>19.0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0" customHeight="1">
      <c r="A49" s="39">
        <v>39207.0</v>
      </c>
      <c r="B49" s="40" t="s">
        <v>111</v>
      </c>
      <c r="C49" s="40" t="s">
        <v>101</v>
      </c>
      <c r="D49" s="31" t="s">
        <v>107</v>
      </c>
      <c r="E49" s="30">
        <v>19.0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0" customHeight="1">
      <c r="A50" s="39">
        <v>39210.0</v>
      </c>
      <c r="B50" s="40" t="s">
        <v>111</v>
      </c>
      <c r="C50" s="40" t="s">
        <v>106</v>
      </c>
      <c r="D50" s="31" t="s">
        <v>107</v>
      </c>
      <c r="E50" s="30">
        <v>19.0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35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3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35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35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35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3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35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35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35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35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3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35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35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35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3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3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35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35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3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35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35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35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3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35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35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35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3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3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35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35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35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35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35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35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35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3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3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3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35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35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35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35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35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3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3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3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35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3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35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3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3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3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35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3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3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35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3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3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3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35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35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3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35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35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35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3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35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3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35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35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35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35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35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35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35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35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35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35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35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35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35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35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35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35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35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35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35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35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35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35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35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35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35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35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35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35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35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35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35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35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35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35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35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35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35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35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35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3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35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35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35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35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35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35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35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3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35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35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35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35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35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35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35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35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35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35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35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35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35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35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35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3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35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35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35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35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35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3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35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35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35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3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35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35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35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35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35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35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35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35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35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3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35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35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3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35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3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35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35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35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35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35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35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35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3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3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35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3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35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3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>
      <c r="A221" s="3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customHeight="1">
      <c r="A222" s="3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5.75" customHeight="1">
      <c r="A223" s="3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5.75" customHeight="1">
      <c r="A224" s="35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5.75" customHeight="1">
      <c r="A225" s="3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5.75" customHeight="1">
      <c r="A226" s="3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5.75" customHeight="1">
      <c r="A227" s="35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5.75" customHeight="1">
      <c r="A228" s="3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5.75" customHeight="1">
      <c r="A229" s="35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5.75" customHeight="1">
      <c r="A230" s="35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5.75" customHeight="1">
      <c r="A231" s="3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5.75" customHeight="1">
      <c r="A232" s="35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5.75" customHeight="1">
      <c r="A233" s="3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5.75" customHeight="1">
      <c r="A234" s="35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5.75" customHeight="1">
      <c r="A235" s="3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5.75" customHeight="1">
      <c r="A236" s="35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5.75" customHeight="1">
      <c r="A237" s="3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5.75" customHeight="1">
      <c r="A238" s="3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5.75" customHeight="1">
      <c r="A239" s="3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5.75" customHeight="1">
      <c r="A240" s="3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5.75" customHeight="1">
      <c r="A241" s="3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5.75" customHeight="1">
      <c r="A242" s="3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5.75" customHeight="1">
      <c r="A243" s="35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5.75" customHeight="1">
      <c r="A244" s="35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5.75" customHeight="1">
      <c r="A245" s="35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5.75" customHeight="1">
      <c r="A246" s="35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5.75" customHeight="1">
      <c r="A247" s="35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5.75" customHeight="1">
      <c r="A248" s="35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5.75" customHeight="1">
      <c r="A249" s="35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5.75" customHeight="1">
      <c r="A250" s="35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5.75" customHeight="1">
      <c r="A251" s="35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5.75" customHeight="1">
      <c r="A252" s="35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5.75" customHeight="1">
      <c r="A253" s="35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5.75" customHeight="1">
      <c r="A254" s="35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5.75" customHeight="1">
      <c r="A255" s="35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5.75" customHeight="1">
      <c r="A256" s="35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5.75" customHeight="1">
      <c r="A257" s="35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5.75" customHeight="1">
      <c r="A258" s="35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5.75" customHeight="1">
      <c r="A259" s="35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5.75" customHeight="1">
      <c r="A260" s="35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5.75" customHeight="1">
      <c r="A261" s="35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5.75" customHeight="1">
      <c r="A262" s="3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5.75" customHeight="1">
      <c r="A263" s="35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5.75" customHeight="1">
      <c r="A264" s="35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5.75" customHeight="1">
      <c r="A265" s="35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5.75" customHeight="1">
      <c r="A266" s="35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5.75" customHeight="1">
      <c r="A267" s="35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5.75" customHeight="1">
      <c r="A268" s="35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5.75" customHeight="1">
      <c r="A269" s="35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5.75" customHeight="1">
      <c r="A270" s="35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5.75" customHeight="1">
      <c r="A271" s="35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5.75" customHeight="1">
      <c r="A272" s="35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5.75" customHeight="1">
      <c r="A273" s="35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5.75" customHeight="1">
      <c r="A274" s="35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5.75" customHeight="1">
      <c r="A275" s="35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5.75" customHeight="1">
      <c r="A276" s="35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5.75" customHeight="1">
      <c r="A277" s="35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5.75" customHeight="1">
      <c r="A278" s="35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5.75" customHeight="1">
      <c r="A279" s="35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5.75" customHeight="1">
      <c r="A280" s="35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5.75" customHeight="1">
      <c r="A281" s="35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5.75" customHeight="1">
      <c r="A282" s="35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5.75" customHeight="1">
      <c r="A283" s="35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5.75" customHeight="1">
      <c r="A284" s="35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5.75" customHeight="1">
      <c r="A285" s="35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5.75" customHeight="1">
      <c r="A286" s="35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5.75" customHeight="1">
      <c r="A287" s="35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5.75" customHeight="1">
      <c r="A288" s="35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5.75" customHeight="1">
      <c r="A289" s="35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5.75" customHeight="1">
      <c r="A290" s="35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5.75" customHeight="1">
      <c r="A291" s="35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5.75" customHeight="1">
      <c r="A292" s="35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5.75" customHeight="1">
      <c r="A293" s="35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5.75" customHeight="1">
      <c r="A294" s="35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5.75" customHeight="1">
      <c r="A295" s="35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5.75" customHeight="1">
      <c r="A296" s="35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5.75" customHeight="1">
      <c r="A297" s="35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5.75" customHeight="1">
      <c r="A298" s="35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5.75" customHeight="1">
      <c r="A299" s="35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5.75" customHeight="1">
      <c r="A300" s="35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5.75" customHeight="1">
      <c r="A301" s="35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5.75" customHeight="1">
      <c r="A302" s="35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5.75" customHeight="1">
      <c r="A303" s="35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5.75" customHeight="1">
      <c r="A304" s="35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5.75" customHeight="1">
      <c r="A305" s="35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5.75" customHeight="1">
      <c r="A306" s="35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5.75" customHeight="1">
      <c r="A307" s="35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5.75" customHeight="1">
      <c r="A308" s="35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5.75" customHeight="1">
      <c r="A309" s="35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5.75" customHeight="1">
      <c r="A310" s="35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5.75" customHeight="1">
      <c r="A311" s="35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5.75" customHeight="1">
      <c r="A312" s="35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5.75" customHeight="1">
      <c r="A313" s="35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5.75" customHeight="1">
      <c r="A314" s="35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5.75" customHeight="1">
      <c r="A315" s="35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5.75" customHeight="1">
      <c r="A316" s="35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5.75" customHeight="1">
      <c r="A317" s="35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5.75" customHeight="1">
      <c r="A318" s="35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5.75" customHeight="1">
      <c r="A319" s="35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5.75" customHeight="1">
      <c r="A320" s="35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5.75" customHeight="1">
      <c r="A321" s="35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5.75" customHeight="1">
      <c r="A322" s="35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5.75" customHeight="1">
      <c r="A323" s="35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5.75" customHeight="1">
      <c r="A324" s="35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5.75" customHeight="1">
      <c r="A325" s="35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5.75" customHeight="1">
      <c r="A326" s="35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5.75" customHeight="1">
      <c r="A327" s="35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5.75" customHeight="1">
      <c r="A328" s="35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5.75" customHeight="1">
      <c r="A329" s="35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5.75" customHeight="1">
      <c r="A330" s="35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5.75" customHeight="1">
      <c r="A331" s="35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5.75" customHeight="1">
      <c r="A332" s="35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5.75" customHeight="1">
      <c r="A333" s="35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5.75" customHeight="1">
      <c r="A334" s="35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5.75" customHeight="1">
      <c r="A335" s="35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5.75" customHeight="1">
      <c r="A336" s="35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5.75" customHeight="1">
      <c r="A337" s="35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5.75" customHeight="1">
      <c r="A338" s="35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5.75" customHeight="1">
      <c r="A339" s="35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5.75" customHeight="1">
      <c r="A340" s="35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5.75" customHeight="1">
      <c r="A341" s="35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5.75" customHeight="1">
      <c r="A342" s="35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5.75" customHeight="1">
      <c r="A343" s="35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5.75" customHeight="1">
      <c r="A344" s="35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5.75" customHeight="1">
      <c r="A345" s="35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5.75" customHeight="1">
      <c r="A346" s="35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5.75" customHeight="1">
      <c r="A347" s="35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5.75" customHeight="1">
      <c r="A348" s="35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5.75" customHeight="1">
      <c r="A349" s="35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5.75" customHeight="1">
      <c r="A350" s="35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5.75" customHeight="1">
      <c r="A351" s="35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5.75" customHeight="1">
      <c r="A352" s="35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5.75" customHeight="1">
      <c r="A353" s="35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5.75" customHeight="1">
      <c r="A354" s="35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5.75" customHeight="1">
      <c r="A355" s="35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5.75" customHeight="1">
      <c r="A356" s="35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5.75" customHeight="1">
      <c r="A357" s="35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5.75" customHeight="1">
      <c r="A358" s="35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5.75" customHeight="1">
      <c r="A359" s="35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5.75" customHeight="1">
      <c r="A360" s="35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5.75" customHeight="1">
      <c r="A361" s="35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5.75" customHeight="1">
      <c r="A362" s="35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5.75" customHeight="1">
      <c r="A363" s="35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5.75" customHeight="1">
      <c r="A364" s="35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5.75" customHeight="1">
      <c r="A365" s="35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5.75" customHeight="1">
      <c r="A366" s="35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5.75" customHeight="1">
      <c r="A367" s="35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5.75" customHeight="1">
      <c r="A368" s="35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5.75" customHeight="1">
      <c r="A369" s="35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5.75" customHeight="1">
      <c r="A370" s="35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5.75" customHeight="1">
      <c r="A371" s="35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5.75" customHeight="1">
      <c r="A372" s="35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5.75" customHeight="1">
      <c r="A373" s="35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5.75" customHeight="1">
      <c r="A374" s="35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5.75" customHeight="1">
      <c r="A375" s="35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5.75" customHeight="1">
      <c r="A376" s="35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5.75" customHeight="1">
      <c r="A377" s="35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5.75" customHeight="1">
      <c r="A378" s="35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5.75" customHeight="1">
      <c r="A379" s="35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5.75" customHeight="1">
      <c r="A380" s="35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5.75" customHeight="1">
      <c r="A381" s="35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5.75" customHeight="1">
      <c r="A382" s="35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5.75" customHeight="1">
      <c r="A383" s="35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5.75" customHeight="1">
      <c r="A384" s="35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5.75" customHeight="1">
      <c r="A385" s="35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5.75" customHeight="1">
      <c r="A386" s="35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5.75" customHeight="1">
      <c r="A387" s="35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5.75" customHeight="1">
      <c r="A388" s="35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5.75" customHeight="1">
      <c r="A389" s="35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5.75" customHeight="1">
      <c r="A390" s="35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5.75" customHeight="1">
      <c r="A391" s="35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5.75" customHeight="1">
      <c r="A392" s="35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5.75" customHeight="1">
      <c r="A393" s="35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5.75" customHeight="1">
      <c r="A394" s="35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5.75" customHeight="1">
      <c r="A395" s="35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5.75" customHeight="1">
      <c r="A396" s="35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5.75" customHeight="1">
      <c r="A397" s="35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5.75" customHeight="1">
      <c r="A398" s="35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5.75" customHeight="1">
      <c r="A399" s="35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5.75" customHeight="1">
      <c r="A400" s="35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5.75" customHeight="1">
      <c r="A401" s="35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5.75" customHeight="1">
      <c r="A402" s="35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5.75" customHeight="1">
      <c r="A403" s="35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5.75" customHeight="1">
      <c r="A404" s="35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5.75" customHeight="1">
      <c r="A405" s="35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5.75" customHeight="1">
      <c r="A406" s="35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5.75" customHeight="1">
      <c r="A407" s="35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5.75" customHeight="1">
      <c r="A408" s="35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5.75" customHeight="1">
      <c r="A409" s="35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5.75" customHeight="1">
      <c r="A410" s="35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5.75" customHeight="1">
      <c r="A411" s="35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5.75" customHeight="1">
      <c r="A412" s="35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5.75" customHeight="1">
      <c r="A413" s="35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5.75" customHeight="1">
      <c r="A414" s="35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5.75" customHeight="1">
      <c r="A415" s="35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5.75" customHeight="1">
      <c r="A416" s="35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5.75" customHeight="1">
      <c r="A417" s="35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5.75" customHeight="1">
      <c r="A418" s="35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5.75" customHeight="1">
      <c r="A419" s="35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5.75" customHeight="1">
      <c r="A420" s="35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5.75" customHeight="1">
      <c r="A421" s="35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5.75" customHeight="1">
      <c r="A422" s="35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5.75" customHeight="1">
      <c r="A423" s="35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5.75" customHeight="1">
      <c r="A424" s="35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5.75" customHeight="1">
      <c r="A425" s="35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5.75" customHeight="1">
      <c r="A426" s="35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5.75" customHeight="1">
      <c r="A427" s="35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5.75" customHeight="1">
      <c r="A428" s="35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5.75" customHeight="1">
      <c r="A429" s="35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5.75" customHeight="1">
      <c r="A430" s="35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5.75" customHeight="1">
      <c r="A431" s="35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5.75" customHeight="1">
      <c r="A432" s="35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5.75" customHeight="1">
      <c r="A433" s="35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5.75" customHeight="1">
      <c r="A434" s="35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5.75" customHeight="1">
      <c r="A435" s="35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5.75" customHeight="1">
      <c r="A436" s="35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5.75" customHeight="1">
      <c r="A437" s="35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5.75" customHeight="1">
      <c r="A438" s="35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5.75" customHeight="1">
      <c r="A439" s="35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5.75" customHeight="1">
      <c r="A440" s="35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5.75" customHeight="1">
      <c r="A441" s="35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5.75" customHeight="1">
      <c r="A442" s="35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5.75" customHeight="1">
      <c r="A443" s="35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5.75" customHeight="1">
      <c r="A444" s="35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5.75" customHeight="1">
      <c r="A445" s="35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5.75" customHeight="1">
      <c r="A446" s="35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5.75" customHeight="1">
      <c r="A447" s="35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5.75" customHeight="1">
      <c r="A448" s="35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5.75" customHeight="1">
      <c r="A449" s="35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5.75" customHeight="1">
      <c r="A450" s="35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5.75" customHeight="1">
      <c r="A451" s="35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5.75" customHeight="1">
      <c r="A452" s="35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5.75" customHeight="1">
      <c r="A453" s="35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5.75" customHeight="1">
      <c r="A454" s="35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5.75" customHeight="1">
      <c r="A455" s="35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5.75" customHeight="1">
      <c r="A456" s="35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5.75" customHeight="1">
      <c r="A457" s="35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5.75" customHeight="1">
      <c r="A458" s="35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5.75" customHeight="1">
      <c r="A459" s="35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5.75" customHeight="1">
      <c r="A460" s="35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5.75" customHeight="1">
      <c r="A461" s="35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5.75" customHeight="1">
      <c r="A462" s="35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5.75" customHeight="1">
      <c r="A463" s="35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5.75" customHeight="1">
      <c r="A464" s="35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5.75" customHeight="1">
      <c r="A465" s="35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5.75" customHeight="1">
      <c r="A466" s="35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5.75" customHeight="1">
      <c r="A467" s="35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5.75" customHeight="1">
      <c r="A468" s="35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5.75" customHeight="1">
      <c r="A469" s="35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5.75" customHeight="1">
      <c r="A470" s="35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5.75" customHeight="1">
      <c r="A471" s="35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5.75" customHeight="1">
      <c r="A472" s="35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5.75" customHeight="1">
      <c r="A473" s="35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5.75" customHeight="1">
      <c r="A474" s="35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5.75" customHeight="1">
      <c r="A475" s="35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5.75" customHeight="1">
      <c r="A476" s="35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5.75" customHeight="1">
      <c r="A477" s="35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5.75" customHeight="1">
      <c r="A478" s="35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5.75" customHeight="1">
      <c r="A479" s="35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5.75" customHeight="1">
      <c r="A480" s="35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5.75" customHeight="1">
      <c r="A481" s="35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5.75" customHeight="1">
      <c r="A482" s="35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5.75" customHeight="1">
      <c r="A483" s="35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5.75" customHeight="1">
      <c r="A484" s="35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5.75" customHeight="1">
      <c r="A485" s="35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5.75" customHeight="1">
      <c r="A486" s="35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5.75" customHeight="1">
      <c r="A487" s="35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5.75" customHeight="1">
      <c r="A488" s="35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5.75" customHeight="1">
      <c r="A489" s="35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5.75" customHeight="1">
      <c r="A490" s="35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5.75" customHeight="1">
      <c r="A491" s="35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5.75" customHeight="1">
      <c r="A492" s="35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5.75" customHeight="1">
      <c r="A493" s="35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5.75" customHeight="1">
      <c r="A494" s="35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5.75" customHeight="1">
      <c r="A495" s="35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5.75" customHeight="1">
      <c r="A496" s="35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5.75" customHeight="1">
      <c r="A497" s="35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5.75" customHeight="1">
      <c r="A498" s="35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5.75" customHeight="1">
      <c r="A499" s="35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5.75" customHeight="1">
      <c r="A500" s="35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5.75" customHeight="1">
      <c r="A501" s="35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5.75" customHeight="1">
      <c r="A502" s="35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5.75" customHeight="1">
      <c r="A503" s="35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5.75" customHeight="1">
      <c r="A504" s="35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5.75" customHeight="1">
      <c r="A505" s="35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5.75" customHeight="1">
      <c r="A506" s="35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5.75" customHeight="1">
      <c r="A507" s="35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5.75" customHeight="1">
      <c r="A508" s="35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5.75" customHeight="1">
      <c r="A509" s="35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5.75" customHeight="1">
      <c r="A510" s="35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5.75" customHeight="1">
      <c r="A511" s="35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5.75" customHeight="1">
      <c r="A512" s="35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5.75" customHeight="1">
      <c r="A513" s="35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5.75" customHeight="1">
      <c r="A514" s="35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5.75" customHeight="1">
      <c r="A515" s="35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5.75" customHeight="1">
      <c r="A516" s="35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5.75" customHeight="1">
      <c r="A517" s="35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5.75" customHeight="1">
      <c r="A518" s="35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5.75" customHeight="1">
      <c r="A519" s="35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5.75" customHeight="1">
      <c r="A520" s="35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5.75" customHeight="1">
      <c r="A521" s="35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5.75" customHeight="1">
      <c r="A522" s="35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5.75" customHeight="1">
      <c r="A523" s="35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5.75" customHeight="1">
      <c r="A524" s="35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5.75" customHeight="1">
      <c r="A525" s="35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5.75" customHeight="1">
      <c r="A526" s="35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5.75" customHeight="1">
      <c r="A527" s="35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5.75" customHeight="1">
      <c r="A528" s="35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5.75" customHeight="1">
      <c r="A529" s="35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5.75" customHeight="1">
      <c r="A530" s="35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5.75" customHeight="1">
      <c r="A531" s="35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5.75" customHeight="1">
      <c r="A532" s="35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5.75" customHeight="1">
      <c r="A533" s="35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5.75" customHeight="1">
      <c r="A534" s="35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5.75" customHeight="1">
      <c r="A535" s="35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5.75" customHeight="1">
      <c r="A536" s="35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5.75" customHeight="1">
      <c r="A537" s="35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5.75" customHeight="1">
      <c r="A538" s="35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5.75" customHeight="1">
      <c r="A539" s="35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5.75" customHeight="1">
      <c r="A540" s="35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5.75" customHeight="1">
      <c r="A541" s="35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5.75" customHeight="1">
      <c r="A542" s="35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5.75" customHeight="1">
      <c r="A543" s="35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5.75" customHeight="1">
      <c r="A544" s="35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5.75" customHeight="1">
      <c r="A545" s="35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5.75" customHeight="1">
      <c r="A546" s="35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5.75" customHeight="1">
      <c r="A547" s="35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5.75" customHeight="1">
      <c r="A548" s="35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5.75" customHeight="1">
      <c r="A549" s="35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5.75" customHeight="1">
      <c r="A550" s="35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5.75" customHeight="1">
      <c r="A551" s="35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5.75" customHeight="1">
      <c r="A552" s="35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5.75" customHeight="1">
      <c r="A553" s="35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5.75" customHeight="1">
      <c r="A554" s="35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5.75" customHeight="1">
      <c r="A555" s="35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5.75" customHeight="1">
      <c r="A556" s="35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5.75" customHeight="1">
      <c r="A557" s="35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5.75" customHeight="1">
      <c r="A558" s="35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5.75" customHeight="1">
      <c r="A559" s="35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5.75" customHeight="1">
      <c r="A560" s="35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5.75" customHeight="1">
      <c r="A561" s="35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5.75" customHeight="1">
      <c r="A562" s="35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5.75" customHeight="1">
      <c r="A563" s="35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5.75" customHeight="1">
      <c r="A564" s="35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5.75" customHeight="1">
      <c r="A565" s="35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5.75" customHeight="1">
      <c r="A566" s="35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5.75" customHeight="1">
      <c r="A567" s="35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5.75" customHeight="1">
      <c r="A568" s="35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5.75" customHeight="1">
      <c r="A569" s="35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5.75" customHeight="1">
      <c r="A570" s="35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5.75" customHeight="1">
      <c r="A571" s="35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5.75" customHeight="1">
      <c r="A572" s="35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5.75" customHeight="1">
      <c r="A573" s="35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5.75" customHeight="1">
      <c r="A574" s="35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5.75" customHeight="1">
      <c r="A575" s="35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5.75" customHeight="1">
      <c r="A576" s="35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5.75" customHeight="1">
      <c r="A577" s="35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5.75" customHeight="1">
      <c r="A578" s="35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5.75" customHeight="1">
      <c r="A579" s="35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5.75" customHeight="1">
      <c r="A580" s="35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5.75" customHeight="1">
      <c r="A581" s="35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5.75" customHeight="1">
      <c r="A582" s="35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5.75" customHeight="1">
      <c r="A583" s="35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5.75" customHeight="1">
      <c r="A584" s="35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5.75" customHeight="1">
      <c r="A585" s="35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5.75" customHeight="1">
      <c r="A586" s="35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5.75" customHeight="1">
      <c r="A587" s="35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5.75" customHeight="1">
      <c r="A588" s="35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5.75" customHeight="1">
      <c r="A589" s="35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5.75" customHeight="1">
      <c r="A590" s="35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5.75" customHeight="1">
      <c r="A591" s="35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5.75" customHeight="1">
      <c r="A592" s="35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5.75" customHeight="1">
      <c r="A593" s="35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5.75" customHeight="1">
      <c r="A594" s="35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5.75" customHeight="1">
      <c r="A595" s="35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5.75" customHeight="1">
      <c r="A596" s="35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5.75" customHeight="1">
      <c r="A597" s="35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5.75" customHeight="1">
      <c r="A598" s="35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5.75" customHeight="1">
      <c r="A599" s="35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5.75" customHeight="1">
      <c r="A600" s="35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5.75" customHeight="1">
      <c r="A601" s="35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5.75" customHeight="1">
      <c r="A602" s="35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5.75" customHeight="1">
      <c r="A603" s="35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5.75" customHeight="1">
      <c r="A604" s="35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5.75" customHeight="1">
      <c r="A605" s="35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5.75" customHeight="1">
      <c r="A606" s="35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5.75" customHeight="1">
      <c r="A607" s="35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5.75" customHeight="1">
      <c r="A608" s="35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5.75" customHeight="1">
      <c r="A609" s="35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5.75" customHeight="1">
      <c r="A610" s="35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5.75" customHeight="1">
      <c r="A611" s="35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5.75" customHeight="1">
      <c r="A612" s="35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5.75" customHeight="1">
      <c r="A613" s="35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5.75" customHeight="1">
      <c r="A614" s="35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5.75" customHeight="1">
      <c r="A615" s="35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5.75" customHeight="1">
      <c r="A616" s="35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5.75" customHeight="1">
      <c r="A617" s="35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5.75" customHeight="1">
      <c r="A618" s="35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5.75" customHeight="1">
      <c r="A619" s="35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5.75" customHeight="1">
      <c r="A620" s="35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5.75" customHeight="1">
      <c r="A621" s="35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5.75" customHeight="1">
      <c r="A622" s="35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5.75" customHeight="1">
      <c r="A623" s="35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5.75" customHeight="1">
      <c r="A624" s="35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5.75" customHeight="1">
      <c r="A625" s="35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5.75" customHeight="1">
      <c r="A626" s="35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5.75" customHeight="1">
      <c r="A627" s="35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5.75" customHeight="1">
      <c r="A628" s="35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5.75" customHeight="1">
      <c r="A629" s="35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5.75" customHeight="1">
      <c r="A630" s="35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5.75" customHeight="1">
      <c r="A631" s="35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5.75" customHeight="1">
      <c r="A632" s="35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5.75" customHeight="1">
      <c r="A633" s="35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5.75" customHeight="1">
      <c r="A634" s="35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5.75" customHeight="1">
      <c r="A635" s="35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5.75" customHeight="1">
      <c r="A636" s="35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5.75" customHeight="1">
      <c r="A637" s="35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5.75" customHeight="1">
      <c r="A638" s="35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5.75" customHeight="1">
      <c r="A639" s="35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5.75" customHeight="1">
      <c r="A640" s="35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5.75" customHeight="1">
      <c r="A641" s="35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5.75" customHeight="1">
      <c r="A642" s="35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5.75" customHeight="1">
      <c r="A643" s="35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5.75" customHeight="1">
      <c r="A644" s="35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5.75" customHeight="1">
      <c r="A645" s="35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5.75" customHeight="1">
      <c r="A646" s="35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5.75" customHeight="1">
      <c r="A647" s="35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5.75" customHeight="1">
      <c r="A648" s="35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5.75" customHeight="1">
      <c r="A649" s="35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5.75" customHeight="1">
      <c r="A650" s="35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5.75" customHeight="1">
      <c r="A651" s="35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5.75" customHeight="1">
      <c r="A652" s="35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5.75" customHeight="1">
      <c r="A653" s="35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5.75" customHeight="1">
      <c r="A654" s="35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5.75" customHeight="1">
      <c r="A655" s="35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5.75" customHeight="1">
      <c r="A656" s="35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5.75" customHeight="1">
      <c r="A657" s="35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5.75" customHeight="1">
      <c r="A658" s="35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5.75" customHeight="1">
      <c r="A659" s="35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5.75" customHeight="1">
      <c r="A660" s="35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5.75" customHeight="1">
      <c r="A661" s="35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5.75" customHeight="1">
      <c r="A662" s="35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5.75" customHeight="1">
      <c r="A663" s="35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5.75" customHeight="1">
      <c r="A664" s="35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5.75" customHeight="1">
      <c r="A665" s="35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5.75" customHeight="1">
      <c r="A666" s="35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5.75" customHeight="1">
      <c r="A667" s="35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5.75" customHeight="1">
      <c r="A668" s="35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5.75" customHeight="1">
      <c r="A669" s="35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5.75" customHeight="1">
      <c r="A670" s="35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5.75" customHeight="1">
      <c r="A671" s="35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5.75" customHeight="1">
      <c r="A672" s="35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5.75" customHeight="1">
      <c r="A673" s="35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5.75" customHeight="1">
      <c r="A674" s="35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5.75" customHeight="1">
      <c r="A675" s="35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5.75" customHeight="1">
      <c r="A676" s="35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5.75" customHeight="1">
      <c r="A677" s="35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5.75" customHeight="1">
      <c r="A678" s="35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5.75" customHeight="1">
      <c r="A679" s="35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5.75" customHeight="1">
      <c r="A680" s="35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5.75" customHeight="1">
      <c r="A681" s="35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5.75" customHeight="1">
      <c r="A682" s="35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5.75" customHeight="1">
      <c r="A683" s="35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5.75" customHeight="1">
      <c r="A684" s="35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5.75" customHeight="1">
      <c r="A685" s="35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5.75" customHeight="1">
      <c r="A686" s="35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5.75" customHeight="1">
      <c r="A687" s="35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5.75" customHeight="1">
      <c r="A688" s="35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5.75" customHeight="1">
      <c r="A689" s="35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5.75" customHeight="1">
      <c r="A690" s="35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5.75" customHeight="1">
      <c r="A691" s="35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5.75" customHeight="1">
      <c r="A692" s="35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5.75" customHeight="1">
      <c r="A693" s="35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5.75" customHeight="1">
      <c r="A694" s="35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5.75" customHeight="1">
      <c r="A695" s="35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5.75" customHeight="1">
      <c r="A696" s="35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5.75" customHeight="1">
      <c r="A697" s="35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5.75" customHeight="1">
      <c r="A698" s="35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5.75" customHeight="1">
      <c r="A699" s="35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5.75" customHeight="1">
      <c r="A700" s="35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5.75" customHeight="1">
      <c r="A701" s="35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5.75" customHeight="1">
      <c r="A702" s="35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5.75" customHeight="1">
      <c r="A703" s="35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5.75" customHeight="1">
      <c r="A704" s="35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5.75" customHeight="1">
      <c r="A705" s="35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5.75" customHeight="1">
      <c r="A706" s="35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5.75" customHeight="1">
      <c r="A707" s="35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5.75" customHeight="1">
      <c r="A708" s="35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5.75" customHeight="1">
      <c r="A709" s="35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5.75" customHeight="1">
      <c r="A710" s="35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5.75" customHeight="1">
      <c r="A711" s="35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5.75" customHeight="1">
      <c r="A712" s="35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5.75" customHeight="1">
      <c r="A713" s="35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5.75" customHeight="1">
      <c r="A714" s="35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5.75" customHeight="1">
      <c r="A715" s="35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5.75" customHeight="1">
      <c r="A716" s="35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5.75" customHeight="1">
      <c r="A717" s="35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5.75" customHeight="1">
      <c r="A718" s="35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5.75" customHeight="1">
      <c r="A719" s="35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5.75" customHeight="1">
      <c r="A720" s="35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5.75" customHeight="1">
      <c r="A721" s="35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5.75" customHeight="1">
      <c r="A722" s="35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5.75" customHeight="1">
      <c r="A723" s="35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5.75" customHeight="1">
      <c r="A724" s="35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5.75" customHeight="1">
      <c r="A725" s="35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5.75" customHeight="1">
      <c r="A726" s="35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5.75" customHeight="1">
      <c r="A727" s="35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5.75" customHeight="1">
      <c r="A728" s="35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5.75" customHeight="1">
      <c r="A729" s="35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5.75" customHeight="1">
      <c r="A730" s="35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5.75" customHeight="1">
      <c r="A731" s="35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5.75" customHeight="1">
      <c r="A732" s="35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5.75" customHeight="1">
      <c r="A733" s="35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5.75" customHeight="1">
      <c r="A734" s="35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5.75" customHeight="1">
      <c r="A735" s="35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5.75" customHeight="1">
      <c r="A736" s="35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5.75" customHeight="1">
      <c r="A737" s="35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5.75" customHeight="1">
      <c r="A738" s="35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5.75" customHeight="1">
      <c r="A739" s="35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5.75" customHeight="1">
      <c r="A740" s="35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5.75" customHeight="1">
      <c r="A741" s="35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5.75" customHeight="1">
      <c r="A742" s="35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5.75" customHeight="1">
      <c r="A743" s="35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5.75" customHeight="1">
      <c r="A744" s="35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5.75" customHeight="1">
      <c r="A745" s="35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5.75" customHeight="1">
      <c r="A746" s="35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5.75" customHeight="1">
      <c r="A747" s="35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5.75" customHeight="1">
      <c r="A748" s="35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5.75" customHeight="1">
      <c r="A749" s="35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5.75" customHeight="1">
      <c r="A750" s="35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5.75" customHeight="1">
      <c r="A751" s="35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5.75" customHeight="1">
      <c r="A752" s="35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5.75" customHeight="1">
      <c r="A753" s="35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5.75" customHeight="1">
      <c r="A754" s="35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5.75" customHeight="1">
      <c r="A755" s="35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5.75" customHeight="1">
      <c r="A756" s="35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5.75" customHeight="1">
      <c r="A757" s="35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5.75" customHeight="1">
      <c r="A758" s="35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5.75" customHeight="1">
      <c r="A759" s="35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5.75" customHeight="1">
      <c r="A760" s="35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5.75" customHeight="1">
      <c r="A761" s="35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5.75" customHeight="1">
      <c r="A762" s="35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5.75" customHeight="1">
      <c r="A763" s="35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5.75" customHeight="1">
      <c r="A764" s="35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5.75" customHeight="1">
      <c r="A765" s="35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5.75" customHeight="1">
      <c r="A766" s="35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5.75" customHeight="1">
      <c r="A767" s="35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5.75" customHeight="1">
      <c r="A768" s="35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5.75" customHeight="1">
      <c r="A769" s="35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5.75" customHeight="1">
      <c r="A770" s="35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5.75" customHeight="1">
      <c r="A771" s="35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5.75" customHeight="1">
      <c r="A772" s="35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5.75" customHeight="1">
      <c r="A773" s="35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5.75" customHeight="1">
      <c r="A774" s="35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5.75" customHeight="1">
      <c r="A775" s="35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5.75" customHeight="1">
      <c r="A776" s="35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5.75" customHeight="1">
      <c r="A777" s="35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5.75" customHeight="1">
      <c r="A778" s="35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5.75" customHeight="1">
      <c r="A779" s="35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5.75" customHeight="1">
      <c r="A780" s="35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5.75" customHeight="1">
      <c r="A781" s="35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5.75" customHeight="1">
      <c r="A782" s="35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5.75" customHeight="1">
      <c r="A783" s="35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5.75" customHeight="1">
      <c r="A784" s="35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5.75" customHeight="1">
      <c r="A785" s="35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5.75" customHeight="1">
      <c r="A786" s="35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5.75" customHeight="1">
      <c r="A787" s="35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5.75" customHeight="1">
      <c r="A788" s="35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5.75" customHeight="1">
      <c r="A789" s="35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5.75" customHeight="1">
      <c r="A790" s="35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5.75" customHeight="1">
      <c r="A791" s="35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5.75" customHeight="1">
      <c r="A792" s="35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5.75" customHeight="1">
      <c r="A793" s="35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5.75" customHeight="1">
      <c r="A794" s="35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5.75" customHeight="1">
      <c r="A795" s="35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5.75" customHeight="1">
      <c r="A796" s="35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5.75" customHeight="1">
      <c r="A797" s="35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5.75" customHeight="1">
      <c r="A798" s="35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5.75" customHeight="1">
      <c r="A799" s="35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5.75" customHeight="1">
      <c r="A800" s="35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5.75" customHeight="1">
      <c r="A801" s="35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5.75" customHeight="1">
      <c r="A802" s="35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5.75" customHeight="1">
      <c r="A803" s="35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5.75" customHeight="1">
      <c r="A804" s="35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5.75" customHeight="1">
      <c r="A805" s="35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5.75" customHeight="1">
      <c r="A806" s="35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5.75" customHeight="1">
      <c r="A807" s="35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5.75" customHeight="1">
      <c r="A808" s="35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5.75" customHeight="1">
      <c r="A809" s="35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5.75" customHeight="1">
      <c r="A810" s="35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5.75" customHeight="1">
      <c r="A811" s="35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5.75" customHeight="1">
      <c r="A812" s="35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5.75" customHeight="1">
      <c r="A813" s="35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5.75" customHeight="1">
      <c r="A814" s="35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5.75" customHeight="1">
      <c r="A815" s="35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5.75" customHeight="1">
      <c r="A816" s="35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5.75" customHeight="1">
      <c r="A817" s="35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5.75" customHeight="1">
      <c r="A818" s="35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5.75" customHeight="1">
      <c r="A819" s="35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5.75" customHeight="1">
      <c r="A820" s="35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5.75" customHeight="1">
      <c r="A821" s="35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5.75" customHeight="1">
      <c r="A822" s="35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5.75" customHeight="1">
      <c r="A823" s="35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5.75" customHeight="1">
      <c r="A824" s="35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5.75" customHeight="1">
      <c r="A825" s="35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5.75" customHeight="1">
      <c r="A826" s="35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5.75" customHeight="1">
      <c r="A827" s="35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5.75" customHeight="1">
      <c r="A828" s="35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5.75" customHeight="1">
      <c r="A829" s="35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5.75" customHeight="1">
      <c r="A830" s="35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5.75" customHeight="1">
      <c r="A831" s="35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5.75" customHeight="1">
      <c r="A832" s="35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5.75" customHeight="1">
      <c r="A833" s="35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5.75" customHeight="1">
      <c r="A834" s="35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5.75" customHeight="1">
      <c r="A835" s="35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5.75" customHeight="1">
      <c r="A836" s="35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5.75" customHeight="1">
      <c r="A837" s="35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5.75" customHeight="1">
      <c r="A838" s="35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5.75" customHeight="1">
      <c r="A839" s="35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5.75" customHeight="1">
      <c r="A840" s="35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5.75" customHeight="1">
      <c r="A841" s="35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5.75" customHeight="1">
      <c r="A842" s="35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5.75" customHeight="1">
      <c r="A843" s="35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5.75" customHeight="1">
      <c r="A844" s="35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5.75" customHeight="1">
      <c r="A845" s="35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5.75" customHeight="1">
      <c r="A846" s="35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5.75" customHeight="1">
      <c r="A847" s="35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5.75" customHeight="1">
      <c r="A848" s="35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5.75" customHeight="1">
      <c r="A849" s="35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5.75" customHeight="1">
      <c r="A850" s="35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5.75" customHeight="1">
      <c r="A851" s="35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5.75" customHeight="1">
      <c r="A852" s="35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5.75" customHeight="1">
      <c r="A853" s="35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5.75" customHeight="1">
      <c r="A854" s="35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5.75" customHeight="1">
      <c r="A855" s="35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5.75" customHeight="1">
      <c r="A856" s="35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5.75" customHeight="1">
      <c r="A857" s="35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5.75" customHeight="1">
      <c r="A858" s="35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5.75" customHeight="1">
      <c r="A859" s="35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5.75" customHeight="1">
      <c r="A860" s="35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5.75" customHeight="1">
      <c r="A861" s="35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5.75" customHeight="1">
      <c r="A862" s="35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5.75" customHeight="1">
      <c r="A863" s="35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5.75" customHeight="1">
      <c r="A864" s="35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5.75" customHeight="1">
      <c r="A865" s="35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5.75" customHeight="1">
      <c r="A866" s="35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5.75" customHeight="1">
      <c r="A867" s="35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5.75" customHeight="1">
      <c r="A868" s="35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5.75" customHeight="1">
      <c r="A869" s="35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5.75" customHeight="1">
      <c r="A870" s="35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5.75" customHeight="1">
      <c r="A871" s="35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5.75" customHeight="1">
      <c r="A872" s="35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5.75" customHeight="1">
      <c r="A873" s="35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5.75" customHeight="1">
      <c r="A874" s="35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5.75" customHeight="1">
      <c r="A875" s="35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5.75" customHeight="1">
      <c r="A876" s="35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5.75" customHeight="1">
      <c r="A877" s="35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5.75" customHeight="1">
      <c r="A878" s="35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5.75" customHeight="1">
      <c r="A879" s="35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5.75" customHeight="1">
      <c r="A880" s="35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5.75" customHeight="1">
      <c r="A881" s="35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5.75" customHeight="1">
      <c r="A882" s="35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5.75" customHeight="1">
      <c r="A883" s="35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5.75" customHeight="1">
      <c r="A884" s="35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5.75" customHeight="1">
      <c r="A885" s="35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5.75" customHeight="1">
      <c r="A886" s="35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5.75" customHeight="1">
      <c r="A887" s="35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5.75" customHeight="1">
      <c r="A888" s="35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5.75" customHeight="1">
      <c r="A889" s="35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5.75" customHeight="1">
      <c r="A890" s="35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5.75" customHeight="1">
      <c r="A891" s="35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5.75" customHeight="1">
      <c r="A892" s="35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5.75" customHeight="1">
      <c r="A893" s="35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5.75" customHeight="1">
      <c r="A894" s="35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5.75" customHeight="1">
      <c r="A895" s="35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5.75" customHeight="1">
      <c r="A896" s="35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5.75" customHeight="1">
      <c r="A897" s="35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5.75" customHeight="1">
      <c r="A898" s="35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5.75" customHeight="1">
      <c r="A899" s="35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5.75" customHeight="1">
      <c r="A900" s="35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5.75" customHeight="1">
      <c r="A901" s="35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5.75" customHeight="1">
      <c r="A902" s="35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5.75" customHeight="1">
      <c r="A903" s="35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5.75" customHeight="1">
      <c r="A904" s="35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5.75" customHeight="1">
      <c r="A905" s="35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5.75" customHeight="1">
      <c r="A906" s="35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5.75" customHeight="1">
      <c r="A907" s="35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5.75" customHeight="1">
      <c r="A908" s="35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5.75" customHeight="1">
      <c r="A909" s="35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5.75" customHeight="1">
      <c r="A910" s="35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5.75" customHeight="1">
      <c r="A911" s="35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5.75" customHeight="1">
      <c r="A912" s="35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5.75" customHeight="1">
      <c r="A913" s="35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5.75" customHeight="1">
      <c r="A914" s="35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5.75" customHeight="1">
      <c r="A915" s="35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5.75" customHeight="1">
      <c r="A916" s="35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5.75" customHeight="1">
      <c r="A917" s="35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5.75" customHeight="1">
      <c r="A918" s="35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5.75" customHeight="1">
      <c r="A919" s="35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5.75" customHeight="1">
      <c r="A920" s="35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5.75" customHeight="1">
      <c r="A921" s="35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5.75" customHeight="1">
      <c r="A922" s="35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5.75" customHeight="1">
      <c r="A923" s="35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5.75" customHeight="1">
      <c r="A924" s="35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5.75" customHeight="1">
      <c r="A925" s="35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5.75" customHeight="1">
      <c r="A926" s="35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5.75" customHeight="1">
      <c r="A927" s="35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5.75" customHeight="1">
      <c r="A928" s="35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5.75" customHeight="1">
      <c r="A929" s="35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5.75" customHeight="1">
      <c r="A930" s="35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5.75" customHeight="1">
      <c r="A931" s="35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5.75" customHeight="1">
      <c r="A932" s="35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5.75" customHeight="1">
      <c r="A933" s="35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5.75" customHeight="1">
      <c r="A934" s="35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5.75" customHeight="1">
      <c r="A935" s="35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5.75" customHeight="1">
      <c r="A936" s="35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5.75" customHeight="1">
      <c r="A937" s="35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5.75" customHeight="1">
      <c r="A938" s="35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5.75" customHeight="1">
      <c r="A939" s="35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5.75" customHeight="1">
      <c r="A940" s="35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5.75" customHeight="1">
      <c r="A941" s="35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5.75" customHeight="1">
      <c r="A942" s="35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5.75" customHeight="1">
      <c r="A943" s="35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5.75" customHeight="1">
      <c r="A944" s="35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5.75" customHeight="1">
      <c r="A945" s="35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5.75" customHeight="1">
      <c r="A946" s="35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5.75" customHeight="1">
      <c r="A947" s="35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5.75" customHeight="1">
      <c r="A948" s="35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5.75" customHeight="1">
      <c r="A949" s="35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5.75" customHeight="1">
      <c r="A950" s="35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5.75" customHeight="1">
      <c r="A951" s="35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5.75" customHeight="1">
      <c r="A952" s="35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5.75" customHeight="1">
      <c r="A953" s="35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5.75" customHeight="1">
      <c r="A954" s="35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5.75" customHeight="1">
      <c r="A955" s="35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5.75" customHeight="1">
      <c r="A956" s="35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5.75" customHeight="1">
      <c r="A957" s="35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5.75" customHeight="1">
      <c r="A958" s="35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5.75" customHeight="1">
      <c r="A959" s="35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5.75" customHeight="1">
      <c r="A960" s="35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5.75" customHeight="1">
      <c r="A961" s="35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5.75" customHeight="1">
      <c r="A962" s="35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5.75" customHeight="1">
      <c r="A963" s="35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5.75" customHeight="1">
      <c r="A964" s="35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5.75" customHeight="1">
      <c r="A965" s="35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5.75" customHeight="1">
      <c r="A966" s="35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5.75" customHeight="1">
      <c r="A967" s="35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5.75" customHeight="1">
      <c r="A968" s="35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5.75" customHeight="1">
      <c r="A969" s="35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5.75" customHeight="1">
      <c r="A970" s="35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5.75" customHeight="1">
      <c r="A971" s="35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5.75" customHeight="1">
      <c r="A972" s="35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5.75" customHeight="1">
      <c r="A973" s="35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5.75" customHeight="1">
      <c r="A974" s="35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5.75" customHeight="1">
      <c r="A975" s="35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5.75" customHeight="1">
      <c r="A976" s="35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5.75" customHeight="1">
      <c r="A977" s="35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5.75" customHeight="1">
      <c r="A978" s="35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5.75" customHeight="1">
      <c r="A979" s="35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5.75" customHeight="1">
      <c r="A980" s="35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5.75" customHeight="1">
      <c r="A981" s="35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5.75" customHeight="1">
      <c r="A982" s="35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5.75" customHeight="1">
      <c r="A983" s="35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5.75" customHeight="1">
      <c r="A984" s="35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5.75" customHeight="1">
      <c r="A985" s="35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5.75" customHeight="1">
      <c r="A986" s="35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5.75" customHeight="1">
      <c r="A987" s="35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5.75" customHeight="1">
      <c r="A988" s="35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5.75" customHeight="1">
      <c r="A989" s="35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5.75" customHeight="1">
      <c r="A990" s="35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5.75" customHeight="1">
      <c r="A991" s="35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5.75" customHeight="1">
      <c r="A992" s="35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5.75" customHeight="1">
      <c r="A993" s="35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5.75" customHeight="1">
      <c r="A994" s="35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5.75" customHeight="1">
      <c r="A995" s="35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5.75" customHeight="1">
      <c r="A996" s="35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5.75" customHeight="1">
      <c r="A997" s="35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5.75" customHeight="1">
      <c r="A998" s="35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5.75" customHeight="1">
      <c r="A999" s="35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5.75" customHeight="1">
      <c r="A1000" s="35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$A$1:$E$50"/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1.88"/>
    <col customWidth="1" min="2" max="2" width="12.0"/>
    <col customWidth="1" min="3" max="4" width="9.13"/>
    <col customWidth="1" min="5" max="5" width="14.25"/>
    <col customWidth="1" min="6" max="6" width="9.75"/>
    <col customWidth="1" min="7" max="7" width="9.13"/>
    <col customWidth="1" min="8" max="26" width="8.63"/>
  </cols>
  <sheetData>
    <row r="1" ht="14.25" customHeight="1">
      <c r="A1" s="45" t="s">
        <v>127</v>
      </c>
      <c r="B1" s="46" t="s">
        <v>128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83</v>
      </c>
      <c r="B2" s="30">
        <v>38.0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129</v>
      </c>
      <c r="B3" s="30">
        <v>45.0</v>
      </c>
      <c r="C3" s="21"/>
      <c r="D3" s="21"/>
      <c r="E3" s="45" t="s">
        <v>130</v>
      </c>
      <c r="F3" s="47">
        <f>MAX(B:B)</f>
        <v>199</v>
      </c>
      <c r="G3" s="21">
        <f>LARGE(B:B,1)</f>
        <v>199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86</v>
      </c>
      <c r="B4" s="30">
        <v>47.0</v>
      </c>
      <c r="C4" s="21"/>
      <c r="D4" s="21"/>
      <c r="E4" s="45" t="s">
        <v>131</v>
      </c>
      <c r="F4" s="47">
        <f>MIN(B:B)</f>
        <v>1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8" t="s">
        <v>132</v>
      </c>
      <c r="B5" s="49">
        <v>54.0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133</v>
      </c>
      <c r="B6" s="30">
        <v>56.0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87</v>
      </c>
      <c r="B7" s="30">
        <v>65.0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134</v>
      </c>
      <c r="B8" s="30">
        <v>54.0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133</v>
      </c>
      <c r="B9" s="30">
        <v>53.0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8" t="s">
        <v>132</v>
      </c>
      <c r="B10" s="49">
        <v>50.0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90</v>
      </c>
      <c r="B11" s="30">
        <v>12.0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 t="s">
        <v>135</v>
      </c>
      <c r="B12" s="30">
        <v>3.0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 t="s">
        <v>136</v>
      </c>
      <c r="B13" s="30">
        <v>67.0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 t="s">
        <v>137</v>
      </c>
      <c r="B14" s="30">
        <v>25.0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 t="s">
        <v>91</v>
      </c>
      <c r="B15" s="30">
        <v>61.0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40" t="s">
        <v>138</v>
      </c>
      <c r="B16" s="30">
        <v>42.0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40" t="s">
        <v>139</v>
      </c>
      <c r="B17" s="30">
        <v>42.0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40" t="s">
        <v>140</v>
      </c>
      <c r="B18" s="30">
        <v>7.0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40" t="s">
        <v>94</v>
      </c>
      <c r="B19" s="30">
        <v>45.0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0" t="s">
        <v>141</v>
      </c>
      <c r="B20" s="30">
        <v>56.0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40" t="s">
        <v>142</v>
      </c>
      <c r="B21" s="30">
        <v>20.0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40" t="s">
        <v>143</v>
      </c>
      <c r="B22" s="30">
        <v>6.0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40" t="s">
        <v>144</v>
      </c>
      <c r="B23" s="30">
        <v>58.0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40" t="s">
        <v>145</v>
      </c>
      <c r="B24" s="30">
        <v>60.0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40" t="s">
        <v>146</v>
      </c>
      <c r="B25" s="30">
        <v>51.0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40" t="s">
        <v>147</v>
      </c>
      <c r="B26" s="30">
        <v>1.0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40" t="s">
        <v>148</v>
      </c>
      <c r="B27" s="30">
        <v>199.0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40" t="s">
        <v>149</v>
      </c>
      <c r="B28" s="30">
        <v>58.0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40" t="s">
        <v>150</v>
      </c>
      <c r="B29" s="30">
        <v>2.0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40" t="s">
        <v>151</v>
      </c>
      <c r="B30" s="30">
        <v>8.0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40" t="s">
        <v>152</v>
      </c>
      <c r="B31" s="30">
        <v>8.0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40" t="s">
        <v>153</v>
      </c>
      <c r="B32" s="30">
        <v>59.0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40" t="s">
        <v>154</v>
      </c>
      <c r="B33" s="30">
        <v>12.0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40" t="s">
        <v>155</v>
      </c>
      <c r="B34" s="30">
        <v>48.0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40" t="s">
        <v>156</v>
      </c>
      <c r="B35" s="30">
        <v>66.0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40" t="s">
        <v>157</v>
      </c>
      <c r="B36" s="30">
        <v>52.0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40" t="s">
        <v>158</v>
      </c>
      <c r="B37" s="30">
        <v>51.0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40" t="s">
        <v>159</v>
      </c>
      <c r="B38" s="30">
        <v>54.0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40" t="s">
        <v>160</v>
      </c>
      <c r="B39" s="30">
        <v>74.0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40" t="s">
        <v>161</v>
      </c>
      <c r="B40" s="30">
        <v>65.0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40" t="s">
        <v>162</v>
      </c>
      <c r="B41" s="30">
        <v>36.0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40" t="s">
        <v>163</v>
      </c>
      <c r="B42" s="30">
        <v>18.0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40" t="s">
        <v>164</v>
      </c>
      <c r="B43" s="30">
        <v>62.0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40" t="s">
        <v>165</v>
      </c>
      <c r="B44" s="30">
        <v>52.0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40" t="s">
        <v>166</v>
      </c>
      <c r="B45" s="30">
        <v>62.0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40" t="s">
        <v>167</v>
      </c>
      <c r="B46" s="30">
        <v>40.0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40" t="s">
        <v>168</v>
      </c>
      <c r="B47" s="30">
        <v>38.0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40" t="s">
        <v>169</v>
      </c>
      <c r="B48" s="30">
        <v>110.0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40" t="s">
        <v>170</v>
      </c>
      <c r="B49" s="30">
        <v>74.0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40" t="s">
        <v>171</v>
      </c>
      <c r="B50" s="30">
        <v>68.0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40" t="s">
        <v>172</v>
      </c>
      <c r="B51" s="30">
        <v>47.0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40" t="s">
        <v>173</v>
      </c>
      <c r="B52" s="30">
        <v>43.0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40" t="s">
        <v>174</v>
      </c>
      <c r="B53" s="30">
        <v>61.0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40" t="s">
        <v>175</v>
      </c>
      <c r="B54" s="30">
        <v>48.0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40" t="s">
        <v>176</v>
      </c>
      <c r="B55" s="30">
        <v>46.0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40" t="s">
        <v>177</v>
      </c>
      <c r="B56" s="30">
        <v>101.0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40" t="s">
        <v>178</v>
      </c>
      <c r="B57" s="30">
        <v>49.0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40" t="s">
        <v>179</v>
      </c>
      <c r="B58" s="30">
        <v>34.0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40" t="s">
        <v>180</v>
      </c>
      <c r="B59" s="30">
        <v>3.0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40" t="s">
        <v>181</v>
      </c>
      <c r="B60" s="30">
        <v>45.0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40" t="s">
        <v>182</v>
      </c>
      <c r="B61" s="30">
        <v>59.0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40" t="s">
        <v>183</v>
      </c>
      <c r="B62" s="30">
        <v>45.0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40" t="s">
        <v>184</v>
      </c>
      <c r="B63" s="30">
        <v>54.0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40" t="s">
        <v>185</v>
      </c>
      <c r="B64" s="30">
        <v>54.0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40" t="s">
        <v>186</v>
      </c>
      <c r="B65" s="30">
        <v>40.0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40" t="s">
        <v>187</v>
      </c>
      <c r="B66" s="30">
        <v>47.0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40" t="s">
        <v>188</v>
      </c>
      <c r="B67" s="30">
        <v>40.0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40" t="s">
        <v>189</v>
      </c>
      <c r="B68" s="30">
        <v>134.0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40" t="s">
        <v>190</v>
      </c>
      <c r="B69" s="30">
        <v>84.0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40" t="s">
        <v>191</v>
      </c>
      <c r="B70" s="30">
        <v>188.0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40" t="s">
        <v>192</v>
      </c>
      <c r="B71" s="30">
        <v>144.0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40" t="s">
        <v>193</v>
      </c>
      <c r="B72" s="30">
        <v>20.0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40" t="s">
        <v>194</v>
      </c>
      <c r="B73" s="30">
        <v>53.0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40" t="s">
        <v>195</v>
      </c>
      <c r="B74" s="30">
        <v>130.0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40" t="s">
        <v>196</v>
      </c>
      <c r="B75" s="30">
        <v>82.0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40" t="s">
        <v>197</v>
      </c>
      <c r="B76" s="30">
        <v>46.0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40" t="s">
        <v>198</v>
      </c>
      <c r="B77" s="30">
        <v>7.0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40" t="s">
        <v>199</v>
      </c>
      <c r="B78" s="30">
        <v>72.0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40" t="s">
        <v>200</v>
      </c>
      <c r="B79" s="30">
        <v>56.0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40" t="s">
        <v>201</v>
      </c>
      <c r="B80" s="30">
        <v>61.0</v>
      </c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40" t="s">
        <v>202</v>
      </c>
      <c r="B81" s="30">
        <v>54.0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40" t="s">
        <v>203</v>
      </c>
      <c r="B82" s="30">
        <v>77.0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40" t="s">
        <v>204</v>
      </c>
      <c r="B83" s="30">
        <v>69.0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40" t="s">
        <v>205</v>
      </c>
      <c r="B84" s="30">
        <v>74.0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40" t="s">
        <v>206</v>
      </c>
      <c r="B85" s="30">
        <v>54.0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40" t="s">
        <v>207</v>
      </c>
      <c r="B86" s="30">
        <v>57.0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40" t="s">
        <v>208</v>
      </c>
      <c r="B87" s="30">
        <v>53.0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40" t="s">
        <v>209</v>
      </c>
      <c r="B88" s="30">
        <v>65.0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40" t="s">
        <v>210</v>
      </c>
      <c r="B89" s="30">
        <v>26.0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40" t="s">
        <v>211</v>
      </c>
      <c r="B90" s="30">
        <v>1.0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40" t="s">
        <v>212</v>
      </c>
      <c r="B91" s="30">
        <v>71.0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40" t="s">
        <v>213</v>
      </c>
      <c r="B92" s="30">
        <v>32.0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40" t="s">
        <v>214</v>
      </c>
      <c r="B93" s="30">
        <v>63.0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40" t="s">
        <v>215</v>
      </c>
      <c r="B94" s="30">
        <v>72.0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40" t="s">
        <v>216</v>
      </c>
      <c r="B95" s="30">
        <v>71.0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40" t="s">
        <v>217</v>
      </c>
      <c r="B96" s="30">
        <v>47.0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40" t="s">
        <v>218</v>
      </c>
      <c r="B97" s="30">
        <v>70.0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40" t="s">
        <v>219</v>
      </c>
      <c r="B98" s="30">
        <v>63.0</v>
      </c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40" t="s">
        <v>220</v>
      </c>
      <c r="B99" s="30">
        <v>116.0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40" t="s">
        <v>221</v>
      </c>
      <c r="B100" s="30">
        <v>89.0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40" t="s">
        <v>222</v>
      </c>
      <c r="B101" s="30">
        <v>87.0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40" t="s">
        <v>223</v>
      </c>
      <c r="B102" s="30">
        <v>60.0</v>
      </c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40" t="s">
        <v>224</v>
      </c>
      <c r="B103" s="30">
        <v>68.0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40" t="s">
        <v>225</v>
      </c>
      <c r="B104" s="30">
        <v>61.0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40" t="s">
        <v>226</v>
      </c>
      <c r="B105" s="30">
        <v>16.0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40" t="s">
        <v>227</v>
      </c>
      <c r="B106" s="30">
        <v>4.0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40" t="s">
        <v>228</v>
      </c>
      <c r="B107" s="30">
        <v>87.0</v>
      </c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40" t="s">
        <v>229</v>
      </c>
      <c r="B108" s="30">
        <v>9.0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40" t="s">
        <v>230</v>
      </c>
      <c r="B109" s="30">
        <v>89.0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40" t="s">
        <v>231</v>
      </c>
      <c r="B110" s="30">
        <v>53.0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40" t="s">
        <v>232</v>
      </c>
      <c r="B111" s="30">
        <v>40.0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40" t="s">
        <v>233</v>
      </c>
      <c r="B112" s="30">
        <v>45.0</v>
      </c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40" t="s">
        <v>234</v>
      </c>
      <c r="B113" s="30">
        <v>34.0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2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2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2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2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2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2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2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2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2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2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2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2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2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2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2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2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2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2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2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2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2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2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2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2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2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2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2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2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2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2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2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2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2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2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2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2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2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2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2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2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2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2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2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2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2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2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2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2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2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2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2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2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2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2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2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2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2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2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2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2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2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2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2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2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2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2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2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2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2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2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2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2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2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2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2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2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2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2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2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2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2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2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2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2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2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2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2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2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2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2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2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2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2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2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2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2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2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2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2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2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2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2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2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2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2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2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2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2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2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2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2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2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2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2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2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2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2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2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2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2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2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2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2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2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2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2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2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2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2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2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2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2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2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2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2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2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2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2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2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2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2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2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2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2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2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2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2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2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2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2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2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2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2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2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2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2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2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2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2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2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2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2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2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2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2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2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2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2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2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2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2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2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2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2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2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2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2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2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2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2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2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2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2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2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2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2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2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2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2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2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2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2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2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2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2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2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2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2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2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2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2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2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2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2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2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2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2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2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2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2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2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2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2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2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2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2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2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2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2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2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2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2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2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2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2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2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2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2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2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2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2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2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2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2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2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2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2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2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2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2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2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2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2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2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2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2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2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2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2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2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2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2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2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2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2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2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2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2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2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2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2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2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2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2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2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2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2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2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2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2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2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2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2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2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2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2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2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2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2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2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2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2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2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2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2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2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2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2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2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2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2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2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2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2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2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2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2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2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2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2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2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2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2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2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2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2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2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2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2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2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2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2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2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2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2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2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2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2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2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2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2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2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2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2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2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2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2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2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2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2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2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2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2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2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2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2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2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2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2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2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2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2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2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2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2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2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2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2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2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2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2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2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2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2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2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2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2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2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2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2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2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2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2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2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2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2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2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2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2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2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2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2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2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2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2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2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2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2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2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2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2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2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2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2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2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2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2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2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2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2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2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2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2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2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2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2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2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2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2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2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2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2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2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2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2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2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2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2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2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2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2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2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2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2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2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2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2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2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2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2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2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2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2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2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2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2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2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2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2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2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2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2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2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2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2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2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2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2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2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2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2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2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2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2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2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2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2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2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2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2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2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2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2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2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2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2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2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2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2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2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2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2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2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2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2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2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2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2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2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2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2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2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2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2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2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2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2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2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2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2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2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2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2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2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2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2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2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2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2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2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2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2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2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2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2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2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2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2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2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2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2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2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2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2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2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2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2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2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2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2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2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2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2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2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2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2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2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2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2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2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2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2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2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2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2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2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2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2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2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2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2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2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2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2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2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2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2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2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2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2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2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2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2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2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2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2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2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2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2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2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2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2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2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2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2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2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2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2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2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2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2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2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2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2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2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2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2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2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2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2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2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2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2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2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2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2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2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2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2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2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2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2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2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2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2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2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2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2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2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2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2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2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2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2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2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2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2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2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2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2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2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2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2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2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2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2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2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2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2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2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2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2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2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2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2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2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2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2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2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2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2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2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2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2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2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2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2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2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2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2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2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2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2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2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2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2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2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2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2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2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2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2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2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2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2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2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2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2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2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2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2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2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2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2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2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2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2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2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2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2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2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2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2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2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2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2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2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2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2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2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2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2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2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2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2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2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2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2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2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2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2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2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2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2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2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2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2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2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2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2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2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2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2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2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2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2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2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2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2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2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2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2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2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2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2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2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2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2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2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2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2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2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2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2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2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2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2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2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2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2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2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2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2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2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2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2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2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2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2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2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2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2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2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2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2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2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2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2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2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2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2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2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2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2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2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2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2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2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2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2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2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2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2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2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2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2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2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2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2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2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2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2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2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2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2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2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2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2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2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2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2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2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2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2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2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2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2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2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2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2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2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2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2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2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2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2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2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2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2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2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2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2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2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2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2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2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2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2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2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2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2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2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2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2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2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2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2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2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2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2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2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2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2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2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2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2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2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2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2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2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2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2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2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2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2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2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2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2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2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2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2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2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2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2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2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2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2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2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2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2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2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2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2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2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2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2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2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2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2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2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2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2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2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2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2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2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2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2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2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2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2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2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2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2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2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2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2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2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2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2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2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2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2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2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2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2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2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2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2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2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2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2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2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2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$A$1:$B$113"/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8.88"/>
    <col customWidth="1" min="2" max="2" width="13.38"/>
    <col customWidth="1" min="3" max="3" width="9.13"/>
    <col customWidth="1" min="4" max="4" width="12.63"/>
    <col customWidth="1" min="5" max="5" width="13.0"/>
    <col customWidth="1" min="6" max="6" width="4.88"/>
    <col customWidth="1" min="7" max="7" width="13.38"/>
    <col customWidth="1" min="8" max="8" width="9.13"/>
    <col customWidth="1" min="9" max="26" width="8.63"/>
  </cols>
  <sheetData>
    <row r="1" ht="14.25" customHeight="1">
      <c r="A1" s="26" t="s">
        <v>98</v>
      </c>
      <c r="B1" s="50" t="s">
        <v>235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31" t="s">
        <v>236</v>
      </c>
      <c r="B2" s="51">
        <v>21.97</v>
      </c>
      <c r="C2" s="21"/>
      <c r="D2" s="52" t="s">
        <v>237</v>
      </c>
      <c r="E2" s="21"/>
      <c r="F2" s="21"/>
      <c r="G2" s="52" t="s">
        <v>238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31" t="s">
        <v>239</v>
      </c>
      <c r="B3" s="51">
        <v>5.24</v>
      </c>
      <c r="C3" s="21"/>
      <c r="D3" s="46">
        <v>1.0</v>
      </c>
      <c r="E3" s="51">
        <f t="shared" ref="E3:E7" si="1">LARGE($B$2:$B$41,D3)</f>
        <v>275</v>
      </c>
      <c r="F3" s="21"/>
      <c r="G3" s="46">
        <v>1.0</v>
      </c>
      <c r="H3" s="51">
        <f t="shared" ref="H3:H7" si="2">SMALL($B$2:$B$41,G3)</f>
        <v>1.22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31" t="s">
        <v>240</v>
      </c>
      <c r="B4" s="51">
        <v>1.22</v>
      </c>
      <c r="C4" s="21"/>
      <c r="D4" s="46">
        <v>2.0</v>
      </c>
      <c r="E4" s="51">
        <f t="shared" si="1"/>
        <v>125</v>
      </c>
      <c r="F4" s="21"/>
      <c r="G4" s="46">
        <v>2.0</v>
      </c>
      <c r="H4" s="51">
        <f t="shared" si="2"/>
        <v>1.24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31" t="s">
        <v>241</v>
      </c>
      <c r="B5" s="51">
        <v>54.12</v>
      </c>
      <c r="C5" s="21"/>
      <c r="D5" s="46">
        <v>3.0</v>
      </c>
      <c r="E5" s="51">
        <f t="shared" si="1"/>
        <v>79</v>
      </c>
      <c r="F5" s="21"/>
      <c r="G5" s="46">
        <v>3.0</v>
      </c>
      <c r="H5" s="51">
        <f t="shared" si="2"/>
        <v>1.27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31" t="s">
        <v>242</v>
      </c>
      <c r="B6" s="51">
        <v>1.91</v>
      </c>
      <c r="C6" s="21"/>
      <c r="D6" s="46">
        <v>4.0</v>
      </c>
      <c r="E6" s="51">
        <f t="shared" si="1"/>
        <v>54.12</v>
      </c>
      <c r="F6" s="21"/>
      <c r="G6" s="46">
        <v>4.0</v>
      </c>
      <c r="H6" s="51">
        <f t="shared" si="2"/>
        <v>1.29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31" t="s">
        <v>243</v>
      </c>
      <c r="B7" s="51">
        <v>4.12</v>
      </c>
      <c r="C7" s="21"/>
      <c r="D7" s="46">
        <v>5.0</v>
      </c>
      <c r="E7" s="51">
        <f t="shared" si="1"/>
        <v>35.47</v>
      </c>
      <c r="F7" s="21"/>
      <c r="G7" s="46">
        <v>5.0</v>
      </c>
      <c r="H7" s="51">
        <f t="shared" si="2"/>
        <v>1.91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31" t="s">
        <v>244</v>
      </c>
      <c r="B8" s="51">
        <v>19.99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31" t="s">
        <v>245</v>
      </c>
      <c r="B9" s="51">
        <v>4.79</v>
      </c>
      <c r="C9" s="21"/>
      <c r="D9" s="53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31" t="s">
        <v>246</v>
      </c>
      <c r="B10" s="51">
        <v>35.47</v>
      </c>
      <c r="C10" s="21"/>
      <c r="D10" s="21">
        <f>LARGE(B:B,3)</f>
        <v>79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31" t="s">
        <v>247</v>
      </c>
      <c r="B11" s="51">
        <v>5.47</v>
      </c>
      <c r="C11" s="21"/>
      <c r="D11" s="21">
        <f>SMALL(B:B,4)</f>
        <v>1.29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31" t="s">
        <v>248</v>
      </c>
      <c r="B12" s="51">
        <v>5.4</v>
      </c>
      <c r="C12" s="21"/>
      <c r="D12" s="53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31" t="s">
        <v>249</v>
      </c>
      <c r="B13" s="51">
        <v>79.0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31" t="s">
        <v>250</v>
      </c>
      <c r="B14" s="51">
        <v>2.15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31" t="s">
        <v>251</v>
      </c>
      <c r="B15" s="51">
        <v>2.99</v>
      </c>
      <c r="C15" s="21"/>
      <c r="D15" s="53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31" t="s">
        <v>252</v>
      </c>
      <c r="B16" s="51">
        <v>1.24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31" t="s">
        <v>253</v>
      </c>
      <c r="B17" s="51">
        <v>15.0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31" t="s">
        <v>254</v>
      </c>
      <c r="B18" s="51">
        <v>12.74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31" t="s">
        <v>255</v>
      </c>
      <c r="B19" s="51">
        <v>15.99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31" t="s">
        <v>256</v>
      </c>
      <c r="B20" s="51">
        <v>16.54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31" t="s">
        <v>257</v>
      </c>
      <c r="B21" s="51">
        <v>275.0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31" t="s">
        <v>258</v>
      </c>
      <c r="B22" s="51">
        <v>3.78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31" t="s">
        <v>259</v>
      </c>
      <c r="B23" s="51">
        <v>125.0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31" t="s">
        <v>260</v>
      </c>
      <c r="B24" s="51">
        <v>1.93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31" t="s">
        <v>261</v>
      </c>
      <c r="B25" s="51">
        <v>1.27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31" t="s">
        <v>262</v>
      </c>
      <c r="B26" s="51">
        <v>5.68</v>
      </c>
      <c r="C26" s="21"/>
      <c r="D26" s="53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31" t="s">
        <v>263</v>
      </c>
      <c r="B27" s="51">
        <v>7.4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31" t="s">
        <v>264</v>
      </c>
      <c r="B28" s="51">
        <v>25.99</v>
      </c>
      <c r="C28" s="21"/>
      <c r="D28" s="53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31" t="s">
        <v>265</v>
      </c>
      <c r="B29" s="51">
        <v>5.87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31" t="s">
        <v>266</v>
      </c>
      <c r="B30" s="51">
        <v>1.94</v>
      </c>
      <c r="C30" s="21"/>
      <c r="D30" s="53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31" t="s">
        <v>267</v>
      </c>
      <c r="B31" s="51">
        <v>3.45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31" t="s">
        <v>268</v>
      </c>
      <c r="B32" s="51">
        <v>12.49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31" t="s">
        <v>269</v>
      </c>
      <c r="B33" s="51">
        <v>5.52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31" t="s">
        <v>270</v>
      </c>
      <c r="B34" s="51">
        <v>7.88</v>
      </c>
      <c r="C34" s="21"/>
      <c r="D34" s="53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31" t="s">
        <v>271</v>
      </c>
      <c r="B35" s="51">
        <v>1.29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31" t="s">
        <v>272</v>
      </c>
      <c r="B36" s="51">
        <v>23.95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31" t="s">
        <v>273</v>
      </c>
      <c r="B37" s="51">
        <v>3.92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31" t="s">
        <v>274</v>
      </c>
      <c r="B38" s="51">
        <v>8.26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31" t="s">
        <v>275</v>
      </c>
      <c r="B39" s="51">
        <v>5.11</v>
      </c>
      <c r="C39" s="21"/>
      <c r="D39" s="53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31" t="s">
        <v>276</v>
      </c>
      <c r="B40" s="51">
        <v>2.34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31" t="s">
        <v>277</v>
      </c>
      <c r="B41" s="51">
        <v>1.92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$A$1:$B$41"/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1.13"/>
    <col customWidth="1" min="2" max="2" width="21.75"/>
    <col customWidth="1" min="3" max="4" width="20.13"/>
    <col customWidth="1" min="5" max="7" width="9.13"/>
    <col customWidth="1" min="8" max="8" width="15.13"/>
    <col customWidth="1" min="9" max="10" width="9.13"/>
    <col customWidth="1" min="11" max="26" width="8.63"/>
  </cols>
  <sheetData>
    <row r="1" ht="14.25" customHeight="1">
      <c r="A1" s="45" t="s">
        <v>278</v>
      </c>
      <c r="B1" s="45" t="s">
        <v>279</v>
      </c>
      <c r="C1" s="45" t="s">
        <v>280</v>
      </c>
      <c r="D1" s="45" t="s">
        <v>281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282</v>
      </c>
      <c r="B2" s="40" t="str">
        <f t="shared" ref="B2:B24" si="1">UPPER(A2)</f>
        <v>AMARJEET SINGH</v>
      </c>
      <c r="C2" s="40" t="str">
        <f t="shared" ref="C2:C24" si="2">LOWER(A2)</f>
        <v>amarjeet singh</v>
      </c>
      <c r="D2" s="40" t="str">
        <f t="shared" ref="D2:D24" si="3">PROPER(A2)</f>
        <v>Amarjeet Singh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283</v>
      </c>
      <c r="B3" s="40" t="str">
        <f t="shared" si="1"/>
        <v>SACHIN KUMAR GUPTA</v>
      </c>
      <c r="C3" s="40" t="str">
        <f t="shared" si="2"/>
        <v>sachin kumar gupta</v>
      </c>
      <c r="D3" s="40" t="str">
        <f t="shared" si="3"/>
        <v>Sachin Kumar Gupta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86</v>
      </c>
      <c r="B4" s="40" t="str">
        <f t="shared" si="1"/>
        <v>MOHIT MALIK</v>
      </c>
      <c r="C4" s="40" t="str">
        <f t="shared" si="2"/>
        <v>mohit malik</v>
      </c>
      <c r="D4" s="40" t="str">
        <f t="shared" si="3"/>
        <v>Mohit Malik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284</v>
      </c>
      <c r="B5" s="40" t="str">
        <f t="shared" si="1"/>
        <v>DEEPAL KUMAR</v>
      </c>
      <c r="C5" s="40" t="str">
        <f t="shared" si="2"/>
        <v>deepal kumar</v>
      </c>
      <c r="D5" s="40" t="str">
        <f t="shared" si="3"/>
        <v>Deepal Kumar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133</v>
      </c>
      <c r="B6" s="40" t="str">
        <f t="shared" si="1"/>
        <v>KRATIKA BHATNAGAR</v>
      </c>
      <c r="C6" s="40" t="str">
        <f t="shared" si="2"/>
        <v>kratika bhatnagar</v>
      </c>
      <c r="D6" s="40" t="str">
        <f t="shared" si="3"/>
        <v>Kratika Bhatnagar</v>
      </c>
      <c r="E6" s="21"/>
      <c r="F6" s="21"/>
      <c r="G6" s="21"/>
      <c r="H6" s="40" t="s">
        <v>285</v>
      </c>
      <c r="I6" s="21"/>
      <c r="J6" s="21" t="str">
        <f>CONCATENATE(UPPER(LEFT(H6,1)),LOWER(RIGHT(H6,LEN(H6)-1)))</f>
        <v>I am here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286</v>
      </c>
      <c r="B7" s="40" t="str">
        <f t="shared" si="1"/>
        <v>GAURAV KHANNA</v>
      </c>
      <c r="C7" s="40" t="str">
        <f t="shared" si="2"/>
        <v>gaurav khanna</v>
      </c>
      <c r="D7" s="40" t="str">
        <f t="shared" si="3"/>
        <v>Gaurav Khanna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287</v>
      </c>
      <c r="B8" s="40" t="str">
        <f t="shared" si="1"/>
        <v>ASIF KHAN</v>
      </c>
      <c r="C8" s="40" t="str">
        <f t="shared" si="2"/>
        <v>asif khan</v>
      </c>
      <c r="D8" s="40" t="str">
        <f t="shared" si="3"/>
        <v>Asif Khan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288</v>
      </c>
      <c r="B9" s="40" t="str">
        <f t="shared" si="1"/>
        <v>AJAJ KUMAR RANA</v>
      </c>
      <c r="C9" s="40" t="str">
        <f t="shared" si="2"/>
        <v>ajaj kumar rana</v>
      </c>
      <c r="D9" s="40" t="str">
        <f t="shared" si="3"/>
        <v>Ajaj Kumar Rana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289</v>
      </c>
      <c r="B10" s="40" t="str">
        <f t="shared" si="1"/>
        <v>AAKASH BHUTANI</v>
      </c>
      <c r="C10" s="40" t="str">
        <f t="shared" si="2"/>
        <v>aakash bhutani</v>
      </c>
      <c r="D10" s="40" t="str">
        <f t="shared" si="3"/>
        <v>Aakash Bhutani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290</v>
      </c>
      <c r="B11" s="40" t="str">
        <f t="shared" si="1"/>
        <v>PRAVEEN SHARMA</v>
      </c>
      <c r="C11" s="40" t="str">
        <f t="shared" si="2"/>
        <v>praveen sharma</v>
      </c>
      <c r="D11" s="40" t="str">
        <f t="shared" si="3"/>
        <v>Praveen Sharma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 t="s">
        <v>291</v>
      </c>
      <c r="B12" s="40" t="str">
        <f t="shared" si="1"/>
        <v>RAVI RANJAN</v>
      </c>
      <c r="C12" s="40" t="str">
        <f t="shared" si="2"/>
        <v>ravi ranjan</v>
      </c>
      <c r="D12" s="40" t="str">
        <f t="shared" si="3"/>
        <v>Ravi Ranjan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 t="s">
        <v>136</v>
      </c>
      <c r="B13" s="40" t="str">
        <f t="shared" si="1"/>
        <v>VIVEK PANT</v>
      </c>
      <c r="C13" s="40" t="str">
        <f t="shared" si="2"/>
        <v>vivek pant</v>
      </c>
      <c r="D13" s="40" t="str">
        <f t="shared" si="3"/>
        <v>Vivek Pant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 t="s">
        <v>137</v>
      </c>
      <c r="B14" s="40" t="str">
        <f t="shared" si="1"/>
        <v>PALLAVI SRIVASTAVA</v>
      </c>
      <c r="C14" s="40" t="str">
        <f t="shared" si="2"/>
        <v>pallavi srivastava</v>
      </c>
      <c r="D14" s="40" t="str">
        <f t="shared" si="3"/>
        <v>Pallavi Srivastava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 t="s">
        <v>91</v>
      </c>
      <c r="B15" s="40" t="str">
        <f t="shared" si="1"/>
        <v>ANOOP KUMAR SINGH</v>
      </c>
      <c r="C15" s="40" t="str">
        <f t="shared" si="2"/>
        <v>anoop kumar singh</v>
      </c>
      <c r="D15" s="40" t="str">
        <f t="shared" si="3"/>
        <v>Anoop Kumar Singh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40" t="s">
        <v>138</v>
      </c>
      <c r="B16" s="40" t="str">
        <f t="shared" si="1"/>
        <v>SHIVAM KUMAR GUPTA</v>
      </c>
      <c r="C16" s="40" t="str">
        <f t="shared" si="2"/>
        <v>shivam kumar gupta</v>
      </c>
      <c r="D16" s="40" t="str">
        <f t="shared" si="3"/>
        <v>Shivam Kumar Gupta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40" t="s">
        <v>292</v>
      </c>
      <c r="B17" s="40" t="str">
        <f t="shared" si="1"/>
        <v>AKHIL GUPTA</v>
      </c>
      <c r="C17" s="40" t="str">
        <f t="shared" si="2"/>
        <v>akhil gupta</v>
      </c>
      <c r="D17" s="40" t="str">
        <f t="shared" si="3"/>
        <v>Akhil Gupta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40" t="s">
        <v>140</v>
      </c>
      <c r="B18" s="40" t="str">
        <f t="shared" si="1"/>
        <v>YATISH KUMAR</v>
      </c>
      <c r="C18" s="40" t="str">
        <f t="shared" si="2"/>
        <v>yatish kumar</v>
      </c>
      <c r="D18" s="40" t="str">
        <f t="shared" si="3"/>
        <v>Yatish Kumar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40" t="s">
        <v>94</v>
      </c>
      <c r="B19" s="40" t="str">
        <f t="shared" si="1"/>
        <v>MUKESH JASWAL</v>
      </c>
      <c r="C19" s="40" t="str">
        <f t="shared" si="2"/>
        <v>mukesh jaswal</v>
      </c>
      <c r="D19" s="40" t="str">
        <f t="shared" si="3"/>
        <v>Mukesh Jaswal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0" t="s">
        <v>141</v>
      </c>
      <c r="B20" s="40" t="str">
        <f t="shared" si="1"/>
        <v>NIRANJAN SINGH JAGDE</v>
      </c>
      <c r="C20" s="40" t="str">
        <f t="shared" si="2"/>
        <v>niranjan singh jagde</v>
      </c>
      <c r="D20" s="40" t="str">
        <f t="shared" si="3"/>
        <v>Niranjan Singh Jagde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40" t="s">
        <v>142</v>
      </c>
      <c r="B21" s="40" t="str">
        <f t="shared" si="1"/>
        <v>AMIT RANA</v>
      </c>
      <c r="C21" s="40" t="str">
        <f t="shared" si="2"/>
        <v>amit rana</v>
      </c>
      <c r="D21" s="40" t="str">
        <f t="shared" si="3"/>
        <v>Amit Rana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40" t="s">
        <v>143</v>
      </c>
      <c r="B22" s="40" t="str">
        <f t="shared" si="1"/>
        <v>SURAJ SHARMA</v>
      </c>
      <c r="C22" s="40" t="str">
        <f t="shared" si="2"/>
        <v>suraj sharma</v>
      </c>
      <c r="D22" s="40" t="str">
        <f t="shared" si="3"/>
        <v>Suraj Sharma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40" t="s">
        <v>144</v>
      </c>
      <c r="B23" s="40" t="str">
        <f t="shared" si="1"/>
        <v>IFTEKHAR NAIYAR</v>
      </c>
      <c r="C23" s="40" t="str">
        <f t="shared" si="2"/>
        <v>iftekhar naiyar</v>
      </c>
      <c r="D23" s="40" t="str">
        <f t="shared" si="3"/>
        <v>Iftekhar Naiyar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40" t="s">
        <v>145</v>
      </c>
      <c r="B24" s="40" t="str">
        <f t="shared" si="1"/>
        <v>RAHUL AGGARWAL</v>
      </c>
      <c r="C24" s="40" t="str">
        <f t="shared" si="2"/>
        <v>rahul aggarwal</v>
      </c>
      <c r="D24" s="40" t="str">
        <f t="shared" si="3"/>
        <v>Rahul Aggarwal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0.25"/>
    <col customWidth="1" min="2" max="2" width="17.38"/>
    <col customWidth="1" min="3" max="3" width="15.88"/>
    <col customWidth="1" min="4" max="6" width="9.13"/>
    <col customWidth="1" min="7" max="7" width="19.63"/>
    <col customWidth="1" min="8" max="8" width="9.13"/>
    <col customWidth="1" min="9" max="9" width="15.13"/>
    <col customWidth="1" min="10" max="10" width="9.13"/>
    <col customWidth="1" min="11" max="26" width="8.63"/>
  </cols>
  <sheetData>
    <row r="1" ht="14.25" customHeight="1">
      <c r="A1" s="45" t="s">
        <v>293</v>
      </c>
      <c r="B1" s="45" t="s">
        <v>294</v>
      </c>
      <c r="C1" s="46" t="s">
        <v>295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242</v>
      </c>
      <c r="B2" s="40" t="s">
        <v>296</v>
      </c>
      <c r="C2" s="30" t="str">
        <f t="shared" ref="C2:C78" si="1">RIGHT(B2,3)</f>
        <v>468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243</v>
      </c>
      <c r="B3" s="40" t="s">
        <v>297</v>
      </c>
      <c r="C3" s="30" t="str">
        <f t="shared" si="1"/>
        <v>596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239</v>
      </c>
      <c r="B4" s="40" t="s">
        <v>298</v>
      </c>
      <c r="C4" s="30" t="str">
        <f t="shared" si="1"/>
        <v>715</v>
      </c>
      <c r="D4" s="21"/>
      <c r="E4" s="21"/>
      <c r="F4" s="21"/>
      <c r="G4" s="40" t="s">
        <v>299</v>
      </c>
      <c r="H4" s="40" t="str">
        <f t="shared" ref="H4:H7" si="2">LEFT(G4,SEARCH("-",G4)-1)</f>
        <v>ABC</v>
      </c>
      <c r="I4" s="40" t="str">
        <f t="shared" ref="I4:I6" si="3">RIGHT(G4,LEN(G4)-SEARCH("-",G4))</f>
        <v>DEF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245</v>
      </c>
      <c r="B5" s="40" t="s">
        <v>300</v>
      </c>
      <c r="C5" s="30" t="str">
        <f t="shared" si="1"/>
        <v>683</v>
      </c>
      <c r="D5" s="21"/>
      <c r="E5" s="21"/>
      <c r="F5" s="21"/>
      <c r="G5" s="40" t="s">
        <v>301</v>
      </c>
      <c r="H5" s="40" t="str">
        <f t="shared" si="2"/>
        <v>ABCDE</v>
      </c>
      <c r="I5" s="40" t="str">
        <f t="shared" si="3"/>
        <v>RT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246</v>
      </c>
      <c r="B6" s="40" t="s">
        <v>302</v>
      </c>
      <c r="C6" s="30" t="str">
        <f t="shared" si="1"/>
        <v>673</v>
      </c>
      <c r="D6" s="21"/>
      <c r="E6" s="21"/>
      <c r="F6" s="21"/>
      <c r="G6" s="40" t="s">
        <v>303</v>
      </c>
      <c r="H6" s="40" t="str">
        <f t="shared" si="2"/>
        <v>AB</v>
      </c>
      <c r="I6" s="40" t="str">
        <f t="shared" si="3"/>
        <v>YU6YUV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251</v>
      </c>
      <c r="B7" s="40" t="s">
        <v>304</v>
      </c>
      <c r="C7" s="30" t="str">
        <f t="shared" si="1"/>
        <v>591</v>
      </c>
      <c r="D7" s="21"/>
      <c r="E7" s="21"/>
      <c r="F7" s="21"/>
      <c r="G7" s="40" t="s">
        <v>305</v>
      </c>
      <c r="H7" s="40" t="str">
        <f t="shared" si="2"/>
        <v>ABC</v>
      </c>
      <c r="I7" s="40" t="str">
        <f>LEFT(RIGHT(G7,LEN(G7)-SEARCH("-",G7)),SEARCH("-",RIGHT(G7,LEN(G7)-SEARCH("-",G7)))-1)</f>
        <v>DEFGGHGGG</v>
      </c>
      <c r="J7" s="40" t="str">
        <f>RIGHT(RIGHT(G7,LEN(G7)-SEARCH("-",G7)),LEN(RIGHT(G7,LEN(G7)-SEARCH("-",G7)))-SEARCH("-",RIGHT(G7,LEN(G7)-SEARCH("-",G7))))</f>
        <v>HIJ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277</v>
      </c>
      <c r="B8" s="40" t="s">
        <v>306</v>
      </c>
      <c r="C8" s="30" t="str">
        <f t="shared" si="1"/>
        <v>283</v>
      </c>
      <c r="D8" s="21"/>
      <c r="E8" s="21"/>
      <c r="F8" s="21"/>
      <c r="G8" s="40"/>
      <c r="H8" s="40"/>
      <c r="I8" s="40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262</v>
      </c>
      <c r="B9" s="40" t="s">
        <v>307</v>
      </c>
      <c r="C9" s="30" t="str">
        <f t="shared" si="1"/>
        <v>283</v>
      </c>
      <c r="D9" s="21"/>
      <c r="E9" s="21"/>
      <c r="F9" s="21"/>
      <c r="G9" s="40"/>
      <c r="H9" s="40"/>
      <c r="I9" s="40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260</v>
      </c>
      <c r="B10" s="40" t="s">
        <v>308</v>
      </c>
      <c r="C10" s="30" t="str">
        <f t="shared" si="1"/>
        <v>630</v>
      </c>
      <c r="D10" s="21"/>
      <c r="E10" s="21"/>
      <c r="F10" s="21"/>
      <c r="G10" s="40"/>
      <c r="H10" s="40"/>
      <c r="I10" s="4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256</v>
      </c>
      <c r="B11" s="40" t="s">
        <v>309</v>
      </c>
      <c r="C11" s="30" t="str">
        <f t="shared" si="1"/>
        <v>569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 t="s">
        <v>265</v>
      </c>
      <c r="B12" s="40" t="s">
        <v>310</v>
      </c>
      <c r="C12" s="30" t="str">
        <f t="shared" si="1"/>
        <v>702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 t="s">
        <v>266</v>
      </c>
      <c r="B13" s="40" t="s">
        <v>311</v>
      </c>
      <c r="C13" s="30" t="str">
        <f t="shared" si="1"/>
        <v>737</v>
      </c>
      <c r="D13" s="21"/>
      <c r="E13" s="21"/>
      <c r="F13" s="21"/>
      <c r="G13" s="21"/>
      <c r="H13" s="21"/>
      <c r="I13" s="21" t="str">
        <f>RIGHT(G7,LEN(G7)-SEARCH("-",G7))</f>
        <v>DEFGGHGGG-HIJ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 t="s">
        <v>258</v>
      </c>
      <c r="B14" s="40" t="s">
        <v>312</v>
      </c>
      <c r="C14" s="30" t="str">
        <f t="shared" si="1"/>
        <v>652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 t="s">
        <v>275</v>
      </c>
      <c r="B15" s="40" t="s">
        <v>313</v>
      </c>
      <c r="C15" s="30" t="str">
        <f t="shared" si="1"/>
        <v>291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40" t="s">
        <v>249</v>
      </c>
      <c r="B16" s="40" t="s">
        <v>314</v>
      </c>
      <c r="C16" s="30" t="str">
        <f t="shared" si="1"/>
        <v>855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40" t="s">
        <v>264</v>
      </c>
      <c r="B17" s="40" t="s">
        <v>315</v>
      </c>
      <c r="C17" s="30" t="str">
        <f t="shared" si="1"/>
        <v>711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40" t="s">
        <v>236</v>
      </c>
      <c r="B18" s="40" t="s">
        <v>316</v>
      </c>
      <c r="C18" s="30" t="str">
        <f t="shared" si="1"/>
        <v>548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40" t="s">
        <v>241</v>
      </c>
      <c r="B19" s="40" t="s">
        <v>317</v>
      </c>
      <c r="C19" s="30" t="str">
        <f t="shared" si="1"/>
        <v>860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0" t="s">
        <v>273</v>
      </c>
      <c r="B20" s="40" t="s">
        <v>318</v>
      </c>
      <c r="C20" s="30" t="str">
        <f t="shared" si="1"/>
        <v>479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40" t="s">
        <v>270</v>
      </c>
      <c r="B21" s="40" t="s">
        <v>319</v>
      </c>
      <c r="C21" s="30" t="str">
        <f t="shared" si="1"/>
        <v>807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40" t="s">
        <v>271</v>
      </c>
      <c r="B22" s="40" t="s">
        <v>320</v>
      </c>
      <c r="C22" s="30" t="str">
        <f t="shared" si="1"/>
        <v>639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40" t="s">
        <v>255</v>
      </c>
      <c r="B23" s="40" t="s">
        <v>321</v>
      </c>
      <c r="C23" s="30" t="str">
        <f t="shared" si="1"/>
        <v>800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40" t="s">
        <v>276</v>
      </c>
      <c r="B24" s="40" t="s">
        <v>322</v>
      </c>
      <c r="C24" s="30" t="str">
        <f t="shared" si="1"/>
        <v>285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40" t="s">
        <v>253</v>
      </c>
      <c r="B25" s="40" t="s">
        <v>323</v>
      </c>
      <c r="C25" s="30" t="str">
        <f t="shared" si="1"/>
        <v>477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40" t="s">
        <v>263</v>
      </c>
      <c r="B26" s="40" t="s">
        <v>324</v>
      </c>
      <c r="C26" s="30" t="str">
        <f t="shared" si="1"/>
        <v>591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40" t="s">
        <v>254</v>
      </c>
      <c r="B27" s="40" t="s">
        <v>325</v>
      </c>
      <c r="C27" s="30" t="str">
        <f t="shared" si="1"/>
        <v>573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40" t="s">
        <v>269</v>
      </c>
      <c r="B28" s="40" t="s">
        <v>326</v>
      </c>
      <c r="C28" s="30" t="str">
        <f t="shared" si="1"/>
        <v>826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40" t="s">
        <v>267</v>
      </c>
      <c r="B29" s="40" t="s">
        <v>327</v>
      </c>
      <c r="C29" s="30" t="str">
        <f t="shared" si="1"/>
        <v>581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40" t="s">
        <v>274</v>
      </c>
      <c r="B30" s="40" t="s">
        <v>328</v>
      </c>
      <c r="C30" s="30" t="str">
        <f t="shared" si="1"/>
        <v>457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40" t="s">
        <v>261</v>
      </c>
      <c r="B31" s="40" t="s">
        <v>329</v>
      </c>
      <c r="C31" s="30" t="str">
        <f t="shared" si="1"/>
        <v>441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40" t="s">
        <v>250</v>
      </c>
      <c r="B32" s="40" t="s">
        <v>330</v>
      </c>
      <c r="C32" s="30" t="str">
        <f t="shared" si="1"/>
        <v>345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40" t="s">
        <v>259</v>
      </c>
      <c r="B33" s="40" t="s">
        <v>331</v>
      </c>
      <c r="C33" s="30" t="str">
        <f t="shared" si="1"/>
        <v>337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40" t="s">
        <v>248</v>
      </c>
      <c r="B34" s="40" t="s">
        <v>332</v>
      </c>
      <c r="C34" s="30" t="str">
        <f t="shared" si="1"/>
        <v>652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40" t="s">
        <v>268</v>
      </c>
      <c r="B35" s="40" t="s">
        <v>333</v>
      </c>
      <c r="C35" s="30" t="str">
        <f t="shared" si="1"/>
        <v>329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40" t="s">
        <v>272</v>
      </c>
      <c r="B36" s="40" t="s">
        <v>334</v>
      </c>
      <c r="C36" s="30" t="str">
        <f t="shared" si="1"/>
        <v>828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40" t="s">
        <v>257</v>
      </c>
      <c r="B37" s="40" t="s">
        <v>335</v>
      </c>
      <c r="C37" s="30" t="str">
        <f t="shared" si="1"/>
        <v>567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40" t="s">
        <v>252</v>
      </c>
      <c r="B38" s="40" t="s">
        <v>336</v>
      </c>
      <c r="C38" s="30" t="str">
        <f t="shared" si="1"/>
        <v>314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40" t="s">
        <v>247</v>
      </c>
      <c r="B39" s="40" t="s">
        <v>337</v>
      </c>
      <c r="C39" s="30" t="str">
        <f t="shared" si="1"/>
        <v>782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40" t="s">
        <v>244</v>
      </c>
      <c r="B40" s="40" t="s">
        <v>338</v>
      </c>
      <c r="C40" s="30" t="str">
        <f t="shared" si="1"/>
        <v>872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40" t="s">
        <v>240</v>
      </c>
      <c r="B41" s="40" t="s">
        <v>339</v>
      </c>
      <c r="C41" s="30" t="str">
        <f t="shared" si="1"/>
        <v>754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40" t="s">
        <v>340</v>
      </c>
      <c r="B42" s="40" t="s">
        <v>341</v>
      </c>
      <c r="C42" s="30" t="str">
        <f t="shared" si="1"/>
        <v>659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40" t="s">
        <v>342</v>
      </c>
      <c r="B43" s="40" t="s">
        <v>343</v>
      </c>
      <c r="C43" s="30" t="str">
        <f t="shared" si="1"/>
        <v>721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40" t="s">
        <v>344</v>
      </c>
      <c r="B44" s="40" t="s">
        <v>345</v>
      </c>
      <c r="C44" s="30" t="str">
        <f t="shared" si="1"/>
        <v>656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40" t="s">
        <v>346</v>
      </c>
      <c r="B45" s="40" t="s">
        <v>347</v>
      </c>
      <c r="C45" s="30" t="str">
        <f t="shared" si="1"/>
        <v>579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40" t="s">
        <v>348</v>
      </c>
      <c r="B46" s="40" t="s">
        <v>349</v>
      </c>
      <c r="C46" s="30" t="str">
        <f t="shared" si="1"/>
        <v>431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40" t="s">
        <v>350</v>
      </c>
      <c r="B47" s="40" t="s">
        <v>351</v>
      </c>
      <c r="C47" s="30" t="str">
        <f t="shared" si="1"/>
        <v>343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40" t="s">
        <v>352</v>
      </c>
      <c r="B48" s="40" t="s">
        <v>353</v>
      </c>
      <c r="C48" s="30" t="str">
        <f t="shared" si="1"/>
        <v>726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40" t="s">
        <v>354</v>
      </c>
      <c r="B49" s="40" t="s">
        <v>355</v>
      </c>
      <c r="C49" s="30" t="str">
        <f t="shared" si="1"/>
        <v>257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40" t="s">
        <v>356</v>
      </c>
      <c r="B50" s="40" t="s">
        <v>357</v>
      </c>
      <c r="C50" s="30" t="str">
        <f t="shared" si="1"/>
        <v>550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40" t="s">
        <v>358</v>
      </c>
      <c r="B51" s="40" t="s">
        <v>359</v>
      </c>
      <c r="C51" s="30" t="str">
        <f t="shared" si="1"/>
        <v>544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40" t="s">
        <v>360</v>
      </c>
      <c r="B52" s="40" t="s">
        <v>361</v>
      </c>
      <c r="C52" s="30" t="str">
        <f t="shared" si="1"/>
        <v>706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40" t="s">
        <v>362</v>
      </c>
      <c r="B53" s="40" t="s">
        <v>363</v>
      </c>
      <c r="C53" s="30" t="str">
        <f t="shared" si="1"/>
        <v>445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40" t="s">
        <v>364</v>
      </c>
      <c r="B54" s="40" t="s">
        <v>365</v>
      </c>
      <c r="C54" s="30" t="str">
        <f t="shared" si="1"/>
        <v>744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40" t="s">
        <v>366</v>
      </c>
      <c r="B55" s="40" t="s">
        <v>367</v>
      </c>
      <c r="C55" s="30" t="str">
        <f t="shared" si="1"/>
        <v>432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40" t="s">
        <v>368</v>
      </c>
      <c r="B56" s="40" t="s">
        <v>369</v>
      </c>
      <c r="C56" s="30" t="str">
        <f t="shared" si="1"/>
        <v>677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40" t="s">
        <v>370</v>
      </c>
      <c r="B57" s="40" t="s">
        <v>371</v>
      </c>
      <c r="C57" s="30" t="str">
        <f t="shared" si="1"/>
        <v>367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40" t="s">
        <v>372</v>
      </c>
      <c r="B58" s="40" t="s">
        <v>373</v>
      </c>
      <c r="C58" s="30" t="str">
        <f t="shared" si="1"/>
        <v>318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40" t="s">
        <v>374</v>
      </c>
      <c r="B59" s="40" t="s">
        <v>375</v>
      </c>
      <c r="C59" s="30" t="str">
        <f t="shared" si="1"/>
        <v>348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40" t="s">
        <v>376</v>
      </c>
      <c r="B60" s="40" t="s">
        <v>377</v>
      </c>
      <c r="C60" s="30" t="str">
        <f t="shared" si="1"/>
        <v>819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40" t="s">
        <v>378</v>
      </c>
      <c r="B61" s="40" t="s">
        <v>379</v>
      </c>
      <c r="C61" s="30" t="str">
        <f t="shared" si="1"/>
        <v>498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40" t="s">
        <v>380</v>
      </c>
      <c r="B62" s="40" t="s">
        <v>381</v>
      </c>
      <c r="C62" s="30" t="str">
        <f t="shared" si="1"/>
        <v>681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40" t="s">
        <v>382</v>
      </c>
      <c r="B63" s="40" t="s">
        <v>383</v>
      </c>
      <c r="C63" s="30" t="str">
        <f t="shared" si="1"/>
        <v>859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40" t="s">
        <v>384</v>
      </c>
      <c r="B64" s="40" t="s">
        <v>385</v>
      </c>
      <c r="C64" s="30" t="str">
        <f t="shared" si="1"/>
        <v>815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40" t="s">
        <v>386</v>
      </c>
      <c r="B65" s="40" t="s">
        <v>387</v>
      </c>
      <c r="C65" s="30" t="str">
        <f t="shared" si="1"/>
        <v>407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40" t="s">
        <v>388</v>
      </c>
      <c r="B66" s="40" t="s">
        <v>389</v>
      </c>
      <c r="C66" s="30" t="str">
        <f t="shared" si="1"/>
        <v>763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40" t="s">
        <v>390</v>
      </c>
      <c r="B67" s="40" t="s">
        <v>391</v>
      </c>
      <c r="C67" s="30" t="str">
        <f t="shared" si="1"/>
        <v>816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40" t="s">
        <v>392</v>
      </c>
      <c r="B68" s="40" t="s">
        <v>393</v>
      </c>
      <c r="C68" s="30" t="str">
        <f t="shared" si="1"/>
        <v>816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40" t="s">
        <v>394</v>
      </c>
      <c r="B69" s="40" t="s">
        <v>395</v>
      </c>
      <c r="C69" s="30" t="str">
        <f t="shared" si="1"/>
        <v>590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40" t="s">
        <v>396</v>
      </c>
      <c r="B70" s="40" t="s">
        <v>397</v>
      </c>
      <c r="C70" s="30" t="str">
        <f t="shared" si="1"/>
        <v>261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40" t="s">
        <v>398</v>
      </c>
      <c r="B71" s="40" t="s">
        <v>399</v>
      </c>
      <c r="C71" s="30" t="str">
        <f t="shared" si="1"/>
        <v>366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40" t="s">
        <v>400</v>
      </c>
      <c r="B72" s="40" t="s">
        <v>401</v>
      </c>
      <c r="C72" s="30" t="str">
        <f t="shared" si="1"/>
        <v>498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40" t="s">
        <v>402</v>
      </c>
      <c r="B73" s="40" t="s">
        <v>403</v>
      </c>
      <c r="C73" s="30" t="str">
        <f t="shared" si="1"/>
        <v>728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40" t="s">
        <v>404</v>
      </c>
      <c r="B74" s="40" t="s">
        <v>405</v>
      </c>
      <c r="C74" s="30" t="str">
        <f t="shared" si="1"/>
        <v>603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40" t="s">
        <v>406</v>
      </c>
      <c r="B75" s="40" t="s">
        <v>407</v>
      </c>
      <c r="C75" s="30" t="str">
        <f t="shared" si="1"/>
        <v>300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40" t="s">
        <v>408</v>
      </c>
      <c r="B76" s="40" t="s">
        <v>409</v>
      </c>
      <c r="C76" s="30" t="str">
        <f t="shared" si="1"/>
        <v>491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40" t="s">
        <v>410</v>
      </c>
      <c r="B77" s="40" t="s">
        <v>411</v>
      </c>
      <c r="C77" s="30" t="str">
        <f t="shared" si="1"/>
        <v>736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40" t="s">
        <v>412</v>
      </c>
      <c r="B78" s="40" t="s">
        <v>413</v>
      </c>
      <c r="C78" s="30" t="str">
        <f t="shared" si="1"/>
        <v>644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2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2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2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2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2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2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2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2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2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2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2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2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2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2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2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2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2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2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2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2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2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2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2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2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2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2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2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2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2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2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2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2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2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2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2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2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2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2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2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2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2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2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2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2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2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2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2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2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2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2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2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2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2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2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2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2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2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2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2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2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2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2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2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2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2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2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2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2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2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2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2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2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2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2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2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2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2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2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2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2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2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2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2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2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2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2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2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2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2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2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2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2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2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2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2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2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2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2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2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2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2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2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2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2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2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2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2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2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2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2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2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2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2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2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2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2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2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2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2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2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2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2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2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2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2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2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2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2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2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2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2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2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2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2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2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2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2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2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2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2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2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2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2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2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2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2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2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2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2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2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2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2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2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2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2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2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2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2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2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2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2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2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2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2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2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2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2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2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2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2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2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2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2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2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2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2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2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2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2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2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2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2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2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2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2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2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2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2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2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2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2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2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2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2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2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2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2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2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2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2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2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2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2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2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2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2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2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2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2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2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2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2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2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2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2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2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2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2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2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2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2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2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2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2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2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2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2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2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2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2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2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2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2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2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2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2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2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2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2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2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2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2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2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2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2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2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2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2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2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2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2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2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2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2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2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2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2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2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2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2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2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2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2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2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2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2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2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2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2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2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2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2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2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2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2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2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2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2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2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2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2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2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2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2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2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2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2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2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2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2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2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2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2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2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2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2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2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2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2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2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2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2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2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2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2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2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2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2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2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2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2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2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2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2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2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2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2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2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2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2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2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2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2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2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2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2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2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2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2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2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2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2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2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2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2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2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2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2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2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2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2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2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2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2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2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2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2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2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2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2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2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2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2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2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2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2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2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2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2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2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2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2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2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2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2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2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2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2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2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2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2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2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2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2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2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2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2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2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2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2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2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2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2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2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2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2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2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2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2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2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2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2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2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2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2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2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2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2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2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2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2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2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2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2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2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2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2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2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2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2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2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2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2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2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2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2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2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2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2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2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2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2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2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2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2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2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2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2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2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2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2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2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2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2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2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2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2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2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2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2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2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2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2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2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2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2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2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2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2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2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2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2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2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2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2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2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2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2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2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2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2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2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2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2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2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2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2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2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2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2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2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2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2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2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2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2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2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2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2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2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2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2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2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2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2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2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2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2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2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2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2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2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2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2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2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2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2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2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2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2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2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2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2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2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2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2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2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2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2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2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2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2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2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2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2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2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2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2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2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2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2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2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2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2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2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2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2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2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2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2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2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2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2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2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2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2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2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2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2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2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2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2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2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2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2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2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2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2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2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2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2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2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2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2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2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2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2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2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2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2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2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2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2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2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2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2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2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2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2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2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2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2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2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2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2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2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2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2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2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2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2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2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2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2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2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2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2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2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2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2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2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2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2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2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2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2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2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2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2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2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2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2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2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2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2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2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2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2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2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2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2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2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2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2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2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2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2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2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2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2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2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2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2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2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2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2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2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2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2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2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2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2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2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2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2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2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2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2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2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2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2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2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2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2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2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2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2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2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2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2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2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2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2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2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2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2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2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2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2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2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2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2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2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2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2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2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2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2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2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2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2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2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2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2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2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2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2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2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2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2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2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2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2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2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2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2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2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2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2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2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2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2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2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2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2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2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2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2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2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2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2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2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2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2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2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2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2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2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2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2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2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2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2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2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2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2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2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2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2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2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2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2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2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2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2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2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2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2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2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2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2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2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2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2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2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2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2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2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2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2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2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2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2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2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2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2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2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2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2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2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2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2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2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2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2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2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2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2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2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2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2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2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2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2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2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2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2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2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2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2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2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2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2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2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2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2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2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2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2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2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2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2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2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2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2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2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2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2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2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2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2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2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2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2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2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2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2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2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2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2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2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2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2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2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2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2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2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2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2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2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2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2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2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2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2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2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2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2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2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2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2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2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2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2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2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2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2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2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2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2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2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2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2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2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2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2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2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2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2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2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2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2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2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2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2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2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2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2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2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2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2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2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2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2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2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2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2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2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2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2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2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2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2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2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2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2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2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2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2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2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2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2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2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2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2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2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2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2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2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2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2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2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2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2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2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2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2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2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2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2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2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2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2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2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2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2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2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2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2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2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2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2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2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2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2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2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2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2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2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2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2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2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2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2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2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2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2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2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2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2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2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2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0.63"/>
    <col customWidth="1" min="2" max="2" width="21.0"/>
    <col customWidth="1" min="3" max="3" width="15.88"/>
    <col customWidth="1" min="4" max="6" width="9.13"/>
    <col customWidth="1" min="7" max="7" width="16.75"/>
    <col customWidth="1" min="8" max="9" width="9.13"/>
    <col customWidth="1" min="10" max="26" width="8.63"/>
  </cols>
  <sheetData>
    <row r="1" ht="14.25" customHeight="1">
      <c r="A1" s="45" t="s">
        <v>293</v>
      </c>
      <c r="B1" s="45" t="s">
        <v>294</v>
      </c>
      <c r="C1" s="46" t="s">
        <v>295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242</v>
      </c>
      <c r="B2" s="40" t="s">
        <v>414</v>
      </c>
      <c r="C2" s="30" t="str">
        <f t="shared" ref="C2:C78" si="1">LEFT(B2,3)</f>
        <v>466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243</v>
      </c>
      <c r="B3" s="40" t="s">
        <v>415</v>
      </c>
      <c r="C3" s="30" t="str">
        <f t="shared" si="1"/>
        <v>596</v>
      </c>
      <c r="D3" s="21"/>
      <c r="E3" s="21"/>
      <c r="F3" s="21"/>
      <c r="G3" s="40" t="s">
        <v>414</v>
      </c>
      <c r="H3" s="21" t="str">
        <f t="shared" ref="H3:H7" si="2">LEFT(G3,SEARCH("#",G3)-1)</f>
        <v>466</v>
      </c>
      <c r="I3" s="21" t="str">
        <f t="shared" ref="I3:I7" si="3">RIGHT(G3,LEN(G3)-SEARCH("#",G3))</f>
        <v>A1BGH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239</v>
      </c>
      <c r="B4" s="40" t="s">
        <v>416</v>
      </c>
      <c r="C4" s="30" t="str">
        <f t="shared" si="1"/>
        <v>715</v>
      </c>
      <c r="D4" s="21"/>
      <c r="E4" s="21"/>
      <c r="F4" s="21"/>
      <c r="G4" s="40" t="s">
        <v>415</v>
      </c>
      <c r="H4" s="21" t="str">
        <f t="shared" si="2"/>
        <v>596</v>
      </c>
      <c r="I4" s="21" t="str">
        <f t="shared" si="3"/>
        <v>WW4EG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245</v>
      </c>
      <c r="B5" s="40" t="s">
        <v>417</v>
      </c>
      <c r="C5" s="30" t="str">
        <f t="shared" si="1"/>
        <v>683</v>
      </c>
      <c r="D5" s="21"/>
      <c r="E5" s="21"/>
      <c r="F5" s="21"/>
      <c r="G5" s="40" t="s">
        <v>418</v>
      </c>
      <c r="H5" s="21" t="str">
        <f t="shared" si="2"/>
        <v>7153</v>
      </c>
      <c r="I5" s="21" t="str">
        <f t="shared" si="3"/>
        <v>DDEE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246</v>
      </c>
      <c r="B6" s="40" t="s">
        <v>419</v>
      </c>
      <c r="C6" s="30" t="str">
        <f t="shared" si="1"/>
        <v>673</v>
      </c>
      <c r="D6" s="21"/>
      <c r="E6" s="21"/>
      <c r="F6" s="21"/>
      <c r="G6" s="40" t="s">
        <v>420</v>
      </c>
      <c r="H6" s="21" t="str">
        <f t="shared" si="2"/>
        <v>683334</v>
      </c>
      <c r="I6" s="21" t="str">
        <f t="shared" si="3"/>
        <v>DF1F4FG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251</v>
      </c>
      <c r="B7" s="40" t="s">
        <v>421</v>
      </c>
      <c r="C7" s="30" t="str">
        <f t="shared" si="1"/>
        <v>591</v>
      </c>
      <c r="D7" s="21"/>
      <c r="E7" s="21"/>
      <c r="F7" s="21"/>
      <c r="G7" s="40" t="s">
        <v>419</v>
      </c>
      <c r="H7" s="21" t="str">
        <f t="shared" si="2"/>
        <v>673</v>
      </c>
      <c r="I7" s="21" t="str">
        <f t="shared" si="3"/>
        <v>ERERDE4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277</v>
      </c>
      <c r="B8" s="40" t="s">
        <v>422</v>
      </c>
      <c r="C8" s="30" t="str">
        <f t="shared" si="1"/>
        <v>283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262</v>
      </c>
      <c r="B9" s="40" t="s">
        <v>423</v>
      </c>
      <c r="C9" s="30" t="str">
        <f t="shared" si="1"/>
        <v>283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260</v>
      </c>
      <c r="B10" s="40" t="s">
        <v>424</v>
      </c>
      <c r="C10" s="30" t="str">
        <f t="shared" si="1"/>
        <v>630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256</v>
      </c>
      <c r="B11" s="40" t="s">
        <v>425</v>
      </c>
      <c r="C11" s="30" t="str">
        <f t="shared" si="1"/>
        <v>569</v>
      </c>
      <c r="D11" s="21"/>
      <c r="E11" s="21"/>
      <c r="F11" s="21"/>
      <c r="G11" s="21" t="s">
        <v>119</v>
      </c>
      <c r="H11" s="21" t="str">
        <f t="shared" ref="H11:H12" si="4">LEFT(G11,SEARCH(" ",G11)-1)</f>
        <v>Amit</v>
      </c>
      <c r="I11" s="21" t="str">
        <f t="shared" ref="I11:I12" si="5">RIGHT(G11,LEN(G11)-SEARCH(" ",G11))</f>
        <v>Sharma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 t="s">
        <v>265</v>
      </c>
      <c r="B12" s="40" t="s">
        <v>426</v>
      </c>
      <c r="C12" s="30" t="str">
        <f t="shared" si="1"/>
        <v>702</v>
      </c>
      <c r="D12" s="21"/>
      <c r="E12" s="21"/>
      <c r="F12" s="21"/>
      <c r="G12" s="21" t="s">
        <v>427</v>
      </c>
      <c r="H12" s="21" t="str">
        <f t="shared" si="4"/>
        <v>Rajeev</v>
      </c>
      <c r="I12" s="21" t="str">
        <f t="shared" si="5"/>
        <v>Gupta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 t="s">
        <v>266</v>
      </c>
      <c r="B13" s="40" t="s">
        <v>428</v>
      </c>
      <c r="C13" s="30" t="str">
        <f t="shared" si="1"/>
        <v>737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 t="s">
        <v>258</v>
      </c>
      <c r="B14" s="40" t="s">
        <v>429</v>
      </c>
      <c r="C14" s="30" t="str">
        <f t="shared" si="1"/>
        <v>652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 t="s">
        <v>275</v>
      </c>
      <c r="B15" s="40" t="s">
        <v>430</v>
      </c>
      <c r="C15" s="30" t="str">
        <f t="shared" si="1"/>
        <v>291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40" t="s">
        <v>249</v>
      </c>
      <c r="B16" s="40" t="s">
        <v>431</v>
      </c>
      <c r="C16" s="30" t="str">
        <f t="shared" si="1"/>
        <v>855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40" t="s">
        <v>264</v>
      </c>
      <c r="B17" s="40" t="s">
        <v>432</v>
      </c>
      <c r="C17" s="30" t="str">
        <f t="shared" si="1"/>
        <v>711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40" t="s">
        <v>236</v>
      </c>
      <c r="B18" s="40" t="s">
        <v>433</v>
      </c>
      <c r="C18" s="30" t="str">
        <f t="shared" si="1"/>
        <v>548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40" t="s">
        <v>241</v>
      </c>
      <c r="B19" s="40" t="s">
        <v>434</v>
      </c>
      <c r="C19" s="30" t="str">
        <f t="shared" si="1"/>
        <v>860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0" t="s">
        <v>273</v>
      </c>
      <c r="B20" s="40" t="s">
        <v>435</v>
      </c>
      <c r="C20" s="30" t="str">
        <f t="shared" si="1"/>
        <v>479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40" t="s">
        <v>270</v>
      </c>
      <c r="B21" s="40" t="s">
        <v>436</v>
      </c>
      <c r="C21" s="30" t="str">
        <f t="shared" si="1"/>
        <v>807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40" t="s">
        <v>271</v>
      </c>
      <c r="B22" s="40" t="s">
        <v>437</v>
      </c>
      <c r="C22" s="30" t="str">
        <f t="shared" si="1"/>
        <v>639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40" t="s">
        <v>255</v>
      </c>
      <c r="B23" s="40" t="s">
        <v>438</v>
      </c>
      <c r="C23" s="30" t="str">
        <f t="shared" si="1"/>
        <v>800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40" t="s">
        <v>276</v>
      </c>
      <c r="B24" s="40" t="s">
        <v>439</v>
      </c>
      <c r="C24" s="30" t="str">
        <f t="shared" si="1"/>
        <v>285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40" t="s">
        <v>253</v>
      </c>
      <c r="B25" s="40" t="s">
        <v>440</v>
      </c>
      <c r="C25" s="30" t="str">
        <f t="shared" si="1"/>
        <v>477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40" t="s">
        <v>263</v>
      </c>
      <c r="B26" s="40" t="s">
        <v>441</v>
      </c>
      <c r="C26" s="30" t="str">
        <f t="shared" si="1"/>
        <v>591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40" t="s">
        <v>254</v>
      </c>
      <c r="B27" s="40" t="s">
        <v>442</v>
      </c>
      <c r="C27" s="30" t="str">
        <f t="shared" si="1"/>
        <v>573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40" t="s">
        <v>269</v>
      </c>
      <c r="B28" s="40" t="s">
        <v>443</v>
      </c>
      <c r="C28" s="30" t="str">
        <f t="shared" si="1"/>
        <v>826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40" t="s">
        <v>267</v>
      </c>
      <c r="B29" s="40" t="s">
        <v>444</v>
      </c>
      <c r="C29" s="30" t="str">
        <f t="shared" si="1"/>
        <v>581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40" t="s">
        <v>274</v>
      </c>
      <c r="B30" s="40" t="s">
        <v>445</v>
      </c>
      <c r="C30" s="30" t="str">
        <f t="shared" si="1"/>
        <v>457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40" t="s">
        <v>261</v>
      </c>
      <c r="B31" s="40" t="s">
        <v>446</v>
      </c>
      <c r="C31" s="30" t="str">
        <f t="shared" si="1"/>
        <v>441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40" t="s">
        <v>250</v>
      </c>
      <c r="B32" s="40" t="s">
        <v>447</v>
      </c>
      <c r="C32" s="30" t="str">
        <f t="shared" si="1"/>
        <v>345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40" t="s">
        <v>259</v>
      </c>
      <c r="B33" s="40" t="s">
        <v>448</v>
      </c>
      <c r="C33" s="30" t="str">
        <f t="shared" si="1"/>
        <v>337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40" t="s">
        <v>248</v>
      </c>
      <c r="B34" s="40" t="s">
        <v>449</v>
      </c>
      <c r="C34" s="30" t="str">
        <f t="shared" si="1"/>
        <v>652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40" t="s">
        <v>268</v>
      </c>
      <c r="B35" s="40" t="s">
        <v>450</v>
      </c>
      <c r="C35" s="30" t="str">
        <f t="shared" si="1"/>
        <v>329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40" t="s">
        <v>272</v>
      </c>
      <c r="B36" s="40" t="s">
        <v>451</v>
      </c>
      <c r="C36" s="30" t="str">
        <f t="shared" si="1"/>
        <v>828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40" t="s">
        <v>257</v>
      </c>
      <c r="B37" s="40" t="s">
        <v>452</v>
      </c>
      <c r="C37" s="30" t="str">
        <f t="shared" si="1"/>
        <v>567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40" t="s">
        <v>252</v>
      </c>
      <c r="B38" s="40" t="s">
        <v>453</v>
      </c>
      <c r="C38" s="30" t="str">
        <f t="shared" si="1"/>
        <v>314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40" t="s">
        <v>247</v>
      </c>
      <c r="B39" s="40" t="s">
        <v>454</v>
      </c>
      <c r="C39" s="30" t="str">
        <f t="shared" si="1"/>
        <v>782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40" t="s">
        <v>244</v>
      </c>
      <c r="B40" s="40" t="s">
        <v>455</v>
      </c>
      <c r="C40" s="30" t="str">
        <f t="shared" si="1"/>
        <v>872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40" t="s">
        <v>240</v>
      </c>
      <c r="B41" s="40" t="s">
        <v>456</v>
      </c>
      <c r="C41" s="30" t="str">
        <f t="shared" si="1"/>
        <v>754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40" t="s">
        <v>340</v>
      </c>
      <c r="B42" s="40" t="s">
        <v>457</v>
      </c>
      <c r="C42" s="30" t="str">
        <f t="shared" si="1"/>
        <v>659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40" t="s">
        <v>342</v>
      </c>
      <c r="B43" s="40" t="s">
        <v>458</v>
      </c>
      <c r="C43" s="30" t="str">
        <f t="shared" si="1"/>
        <v>721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40" t="s">
        <v>344</v>
      </c>
      <c r="B44" s="40" t="s">
        <v>459</v>
      </c>
      <c r="C44" s="30" t="str">
        <f t="shared" si="1"/>
        <v>656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40" t="s">
        <v>346</v>
      </c>
      <c r="B45" s="40" t="s">
        <v>460</v>
      </c>
      <c r="C45" s="30" t="str">
        <f t="shared" si="1"/>
        <v>579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40" t="s">
        <v>348</v>
      </c>
      <c r="B46" s="40" t="s">
        <v>461</v>
      </c>
      <c r="C46" s="30" t="str">
        <f t="shared" si="1"/>
        <v>431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40" t="s">
        <v>350</v>
      </c>
      <c r="B47" s="40" t="s">
        <v>462</v>
      </c>
      <c r="C47" s="30" t="str">
        <f t="shared" si="1"/>
        <v>343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40" t="s">
        <v>352</v>
      </c>
      <c r="B48" s="40" t="s">
        <v>463</v>
      </c>
      <c r="C48" s="30" t="str">
        <f t="shared" si="1"/>
        <v>726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40" t="s">
        <v>354</v>
      </c>
      <c r="B49" s="40" t="s">
        <v>464</v>
      </c>
      <c r="C49" s="30" t="str">
        <f t="shared" si="1"/>
        <v>257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40" t="s">
        <v>356</v>
      </c>
      <c r="B50" s="40" t="s">
        <v>465</v>
      </c>
      <c r="C50" s="30" t="str">
        <f t="shared" si="1"/>
        <v>550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40" t="s">
        <v>358</v>
      </c>
      <c r="B51" s="40" t="s">
        <v>466</v>
      </c>
      <c r="C51" s="30" t="str">
        <f t="shared" si="1"/>
        <v>544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40" t="s">
        <v>360</v>
      </c>
      <c r="B52" s="40" t="s">
        <v>467</v>
      </c>
      <c r="C52" s="30" t="str">
        <f t="shared" si="1"/>
        <v>706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40" t="s">
        <v>362</v>
      </c>
      <c r="B53" s="40" t="s">
        <v>468</v>
      </c>
      <c r="C53" s="30" t="str">
        <f t="shared" si="1"/>
        <v>445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40" t="s">
        <v>364</v>
      </c>
      <c r="B54" s="40" t="s">
        <v>469</v>
      </c>
      <c r="C54" s="30" t="str">
        <f t="shared" si="1"/>
        <v>744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40" t="s">
        <v>366</v>
      </c>
      <c r="B55" s="40" t="s">
        <v>470</v>
      </c>
      <c r="C55" s="30" t="str">
        <f t="shared" si="1"/>
        <v>432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40" t="s">
        <v>368</v>
      </c>
      <c r="B56" s="40" t="s">
        <v>471</v>
      </c>
      <c r="C56" s="30" t="str">
        <f t="shared" si="1"/>
        <v>677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40" t="s">
        <v>370</v>
      </c>
      <c r="B57" s="40" t="s">
        <v>472</v>
      </c>
      <c r="C57" s="30" t="str">
        <f t="shared" si="1"/>
        <v>367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40" t="s">
        <v>372</v>
      </c>
      <c r="B58" s="40" t="s">
        <v>473</v>
      </c>
      <c r="C58" s="30" t="str">
        <f t="shared" si="1"/>
        <v>318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40" t="s">
        <v>374</v>
      </c>
      <c r="B59" s="40" t="s">
        <v>474</v>
      </c>
      <c r="C59" s="30" t="str">
        <f t="shared" si="1"/>
        <v>348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40" t="s">
        <v>376</v>
      </c>
      <c r="B60" s="40" t="s">
        <v>475</v>
      </c>
      <c r="C60" s="30" t="str">
        <f t="shared" si="1"/>
        <v>819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40" t="s">
        <v>378</v>
      </c>
      <c r="B61" s="40" t="s">
        <v>476</v>
      </c>
      <c r="C61" s="30" t="str">
        <f t="shared" si="1"/>
        <v>498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40" t="s">
        <v>380</v>
      </c>
      <c r="B62" s="40" t="s">
        <v>477</v>
      </c>
      <c r="C62" s="30" t="str">
        <f t="shared" si="1"/>
        <v>681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40" t="s">
        <v>382</v>
      </c>
      <c r="B63" s="40" t="s">
        <v>478</v>
      </c>
      <c r="C63" s="30" t="str">
        <f t="shared" si="1"/>
        <v>859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40" t="s">
        <v>384</v>
      </c>
      <c r="B64" s="40" t="s">
        <v>479</v>
      </c>
      <c r="C64" s="30" t="str">
        <f t="shared" si="1"/>
        <v>815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40" t="s">
        <v>386</v>
      </c>
      <c r="B65" s="40" t="s">
        <v>480</v>
      </c>
      <c r="C65" s="30" t="str">
        <f t="shared" si="1"/>
        <v>407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40" t="s">
        <v>388</v>
      </c>
      <c r="B66" s="40" t="s">
        <v>481</v>
      </c>
      <c r="C66" s="30" t="str">
        <f t="shared" si="1"/>
        <v>763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40" t="s">
        <v>390</v>
      </c>
      <c r="B67" s="40" t="s">
        <v>482</v>
      </c>
      <c r="C67" s="30" t="str">
        <f t="shared" si="1"/>
        <v>816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40" t="s">
        <v>392</v>
      </c>
      <c r="B68" s="40" t="s">
        <v>483</v>
      </c>
      <c r="C68" s="30" t="str">
        <f t="shared" si="1"/>
        <v>816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40" t="s">
        <v>394</v>
      </c>
      <c r="B69" s="40" t="s">
        <v>484</v>
      </c>
      <c r="C69" s="30" t="str">
        <f t="shared" si="1"/>
        <v>590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40" t="s">
        <v>396</v>
      </c>
      <c r="B70" s="40" t="s">
        <v>485</v>
      </c>
      <c r="C70" s="30" t="str">
        <f t="shared" si="1"/>
        <v>261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40" t="s">
        <v>398</v>
      </c>
      <c r="B71" s="40" t="s">
        <v>486</v>
      </c>
      <c r="C71" s="30" t="str">
        <f t="shared" si="1"/>
        <v>366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40" t="s">
        <v>400</v>
      </c>
      <c r="B72" s="40" t="s">
        <v>487</v>
      </c>
      <c r="C72" s="30" t="str">
        <f t="shared" si="1"/>
        <v>498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40" t="s">
        <v>402</v>
      </c>
      <c r="B73" s="40" t="s">
        <v>488</v>
      </c>
      <c r="C73" s="30" t="str">
        <f t="shared" si="1"/>
        <v>728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40" t="s">
        <v>404</v>
      </c>
      <c r="B74" s="40" t="s">
        <v>489</v>
      </c>
      <c r="C74" s="30" t="str">
        <f t="shared" si="1"/>
        <v>603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40" t="s">
        <v>406</v>
      </c>
      <c r="B75" s="40" t="s">
        <v>490</v>
      </c>
      <c r="C75" s="30" t="str">
        <f t="shared" si="1"/>
        <v>300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40" t="s">
        <v>408</v>
      </c>
      <c r="B76" s="40" t="s">
        <v>491</v>
      </c>
      <c r="C76" s="30" t="str">
        <f t="shared" si="1"/>
        <v>491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40" t="s">
        <v>410</v>
      </c>
      <c r="B77" s="40" t="s">
        <v>492</v>
      </c>
      <c r="C77" s="30" t="str">
        <f t="shared" si="1"/>
        <v>736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40" t="s">
        <v>412</v>
      </c>
      <c r="B78" s="40" t="s">
        <v>493</v>
      </c>
      <c r="C78" s="30" t="str">
        <f t="shared" si="1"/>
        <v>644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0.63"/>
    <col customWidth="1" min="2" max="2" width="21.0"/>
    <col customWidth="1" min="3" max="3" width="15.88"/>
    <col customWidth="1" min="4" max="5" width="9.13"/>
    <col customWidth="1" min="6" max="6" width="18.0"/>
    <col customWidth="1" min="7" max="9" width="9.13"/>
    <col customWidth="1" min="10" max="26" width="8.63"/>
  </cols>
  <sheetData>
    <row r="1" ht="14.25" customHeight="1">
      <c r="A1" s="45" t="s">
        <v>293</v>
      </c>
      <c r="B1" s="45" t="s">
        <v>294</v>
      </c>
      <c r="C1" s="46" t="s">
        <v>295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242</v>
      </c>
      <c r="B2" s="40" t="s">
        <v>494</v>
      </c>
      <c r="C2" s="30" t="str">
        <f t="shared" ref="C2:C78" si="1">MID(B2,5,3)</f>
        <v>463</v>
      </c>
      <c r="D2" s="21"/>
      <c r="E2" s="21"/>
      <c r="F2" s="21" t="s">
        <v>495</v>
      </c>
      <c r="G2" s="21" t="str">
        <f t="shared" ref="G2:G4" si="2">LEFT(F2,SEARCH(" ",F2)-1)</f>
        <v>Amit</v>
      </c>
      <c r="H2" s="21" t="str">
        <f t="shared" ref="H2:H3" si="3">RIGHT(F2,LEN(F2)-SEARCH(" ",F2))</f>
        <v>Kumar</v>
      </c>
      <c r="I2" s="21">
        <f>LEN(F2)-SEARCH(" ",F2)</f>
        <v>5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243</v>
      </c>
      <c r="B3" s="40" t="s">
        <v>496</v>
      </c>
      <c r="C3" s="30" t="str">
        <f t="shared" si="1"/>
        <v>596</v>
      </c>
      <c r="D3" s="21"/>
      <c r="E3" s="21"/>
      <c r="F3" s="21" t="s">
        <v>497</v>
      </c>
      <c r="G3" s="21" t="str">
        <f t="shared" si="2"/>
        <v>Sachin</v>
      </c>
      <c r="H3" s="21" t="str">
        <f t="shared" si="3"/>
        <v>Sharma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239</v>
      </c>
      <c r="B4" s="40" t="s">
        <v>498</v>
      </c>
      <c r="C4" s="30" t="str">
        <f t="shared" si="1"/>
        <v>715</v>
      </c>
      <c r="D4" s="21"/>
      <c r="E4" s="21"/>
      <c r="F4" s="21" t="s">
        <v>499</v>
      </c>
      <c r="G4" s="21" t="str">
        <f t="shared" si="2"/>
        <v>Amit</v>
      </c>
      <c r="H4" s="21" t="str">
        <f>LEFT(RIGHT(F4,LEN(F4)-SEARCH(" ",F4)),SEARCH(" ",RIGHT(F4,LEN(F4)-SEARCH(" ",F4)))-1)</f>
        <v>Kumar</v>
      </c>
      <c r="I4" s="21" t="str">
        <f>RIGHT(RIGHT(F4,LEN(F4)-SEARCH(" ",F4)),LEN(RIGHT(F4,LEN(F4)-SEARCH(" ",F4)))-SEARCH(" ",RIGHT(F4,LEN(F4)-SEARCH(" ",F4))))</f>
        <v>Sharma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245</v>
      </c>
      <c r="B5" s="40" t="s">
        <v>500</v>
      </c>
      <c r="C5" s="30" t="str">
        <f t="shared" si="1"/>
        <v>683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246</v>
      </c>
      <c r="B6" s="40" t="s">
        <v>501</v>
      </c>
      <c r="C6" s="30" t="str">
        <f t="shared" si="1"/>
        <v>673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251</v>
      </c>
      <c r="B7" s="40" t="s">
        <v>502</v>
      </c>
      <c r="C7" s="30" t="str">
        <f t="shared" si="1"/>
        <v>591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277</v>
      </c>
      <c r="B8" s="40" t="s">
        <v>503</v>
      </c>
      <c r="C8" s="30" t="str">
        <f t="shared" si="1"/>
        <v>283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262</v>
      </c>
      <c r="B9" s="40" t="s">
        <v>504</v>
      </c>
      <c r="C9" s="30" t="str">
        <f t="shared" si="1"/>
        <v>283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260</v>
      </c>
      <c r="B10" s="40" t="s">
        <v>505</v>
      </c>
      <c r="C10" s="30" t="str">
        <f t="shared" si="1"/>
        <v>630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256</v>
      </c>
      <c r="B11" s="40" t="s">
        <v>506</v>
      </c>
      <c r="C11" s="30" t="str">
        <f t="shared" si="1"/>
        <v>569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 t="s">
        <v>265</v>
      </c>
      <c r="B12" s="40" t="s">
        <v>507</v>
      </c>
      <c r="C12" s="30" t="str">
        <f t="shared" si="1"/>
        <v>702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 t="s">
        <v>266</v>
      </c>
      <c r="B13" s="40" t="s">
        <v>508</v>
      </c>
      <c r="C13" s="30" t="str">
        <f t="shared" si="1"/>
        <v>737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 t="s">
        <v>258</v>
      </c>
      <c r="B14" s="40" t="s">
        <v>509</v>
      </c>
      <c r="C14" s="30" t="str">
        <f t="shared" si="1"/>
        <v>652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 t="s">
        <v>275</v>
      </c>
      <c r="B15" s="40" t="s">
        <v>510</v>
      </c>
      <c r="C15" s="30" t="str">
        <f t="shared" si="1"/>
        <v>291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40" t="s">
        <v>249</v>
      </c>
      <c r="B16" s="40" t="s">
        <v>511</v>
      </c>
      <c r="C16" s="30" t="str">
        <f t="shared" si="1"/>
        <v>855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40" t="s">
        <v>264</v>
      </c>
      <c r="B17" s="40" t="s">
        <v>512</v>
      </c>
      <c r="C17" s="30" t="str">
        <f t="shared" si="1"/>
        <v>711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40" t="s">
        <v>236</v>
      </c>
      <c r="B18" s="40" t="s">
        <v>513</v>
      </c>
      <c r="C18" s="30" t="str">
        <f t="shared" si="1"/>
        <v>548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40" t="s">
        <v>241</v>
      </c>
      <c r="B19" s="40" t="s">
        <v>514</v>
      </c>
      <c r="C19" s="30" t="str">
        <f t="shared" si="1"/>
        <v>860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0" t="s">
        <v>273</v>
      </c>
      <c r="B20" s="40" t="s">
        <v>515</v>
      </c>
      <c r="C20" s="30" t="str">
        <f t="shared" si="1"/>
        <v>479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40" t="s">
        <v>270</v>
      </c>
      <c r="B21" s="40" t="s">
        <v>516</v>
      </c>
      <c r="C21" s="30" t="str">
        <f t="shared" si="1"/>
        <v>807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40" t="s">
        <v>271</v>
      </c>
      <c r="B22" s="40" t="s">
        <v>517</v>
      </c>
      <c r="C22" s="30" t="str">
        <f t="shared" si="1"/>
        <v>639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40" t="s">
        <v>255</v>
      </c>
      <c r="B23" s="40" t="s">
        <v>518</v>
      </c>
      <c r="C23" s="30" t="str">
        <f t="shared" si="1"/>
        <v>800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40" t="s">
        <v>276</v>
      </c>
      <c r="B24" s="40" t="s">
        <v>519</v>
      </c>
      <c r="C24" s="30" t="str">
        <f t="shared" si="1"/>
        <v>285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40" t="s">
        <v>253</v>
      </c>
      <c r="B25" s="40" t="s">
        <v>520</v>
      </c>
      <c r="C25" s="30" t="str">
        <f t="shared" si="1"/>
        <v>477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40" t="s">
        <v>263</v>
      </c>
      <c r="B26" s="40" t="s">
        <v>521</v>
      </c>
      <c r="C26" s="30" t="str">
        <f t="shared" si="1"/>
        <v>591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40" t="s">
        <v>254</v>
      </c>
      <c r="B27" s="40" t="s">
        <v>522</v>
      </c>
      <c r="C27" s="30" t="str">
        <f t="shared" si="1"/>
        <v>573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40" t="s">
        <v>269</v>
      </c>
      <c r="B28" s="40" t="s">
        <v>523</v>
      </c>
      <c r="C28" s="30" t="str">
        <f t="shared" si="1"/>
        <v>826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40" t="s">
        <v>267</v>
      </c>
      <c r="B29" s="40" t="s">
        <v>524</v>
      </c>
      <c r="C29" s="30" t="str">
        <f t="shared" si="1"/>
        <v>581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40" t="s">
        <v>274</v>
      </c>
      <c r="B30" s="40" t="s">
        <v>525</v>
      </c>
      <c r="C30" s="30" t="str">
        <f t="shared" si="1"/>
        <v>457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40" t="s">
        <v>261</v>
      </c>
      <c r="B31" s="40" t="s">
        <v>526</v>
      </c>
      <c r="C31" s="30" t="str">
        <f t="shared" si="1"/>
        <v>441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40" t="s">
        <v>250</v>
      </c>
      <c r="B32" s="40" t="s">
        <v>527</v>
      </c>
      <c r="C32" s="30" t="str">
        <f t="shared" si="1"/>
        <v>345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40" t="s">
        <v>259</v>
      </c>
      <c r="B33" s="40" t="s">
        <v>528</v>
      </c>
      <c r="C33" s="30" t="str">
        <f t="shared" si="1"/>
        <v>337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40" t="s">
        <v>248</v>
      </c>
      <c r="B34" s="40" t="s">
        <v>529</v>
      </c>
      <c r="C34" s="30" t="str">
        <f t="shared" si="1"/>
        <v>652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40" t="s">
        <v>268</v>
      </c>
      <c r="B35" s="40" t="s">
        <v>530</v>
      </c>
      <c r="C35" s="30" t="str">
        <f t="shared" si="1"/>
        <v>329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40" t="s">
        <v>272</v>
      </c>
      <c r="B36" s="40" t="s">
        <v>531</v>
      </c>
      <c r="C36" s="30" t="str">
        <f t="shared" si="1"/>
        <v>828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40" t="s">
        <v>257</v>
      </c>
      <c r="B37" s="40" t="s">
        <v>532</v>
      </c>
      <c r="C37" s="30" t="str">
        <f t="shared" si="1"/>
        <v>567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40" t="s">
        <v>252</v>
      </c>
      <c r="B38" s="40" t="s">
        <v>533</v>
      </c>
      <c r="C38" s="30" t="str">
        <f t="shared" si="1"/>
        <v>314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40" t="s">
        <v>247</v>
      </c>
      <c r="B39" s="40" t="s">
        <v>534</v>
      </c>
      <c r="C39" s="30" t="str">
        <f t="shared" si="1"/>
        <v>782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40" t="s">
        <v>244</v>
      </c>
      <c r="B40" s="40" t="s">
        <v>535</v>
      </c>
      <c r="C40" s="30" t="str">
        <f t="shared" si="1"/>
        <v>872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40" t="s">
        <v>240</v>
      </c>
      <c r="B41" s="40" t="s">
        <v>536</v>
      </c>
      <c r="C41" s="30" t="str">
        <f t="shared" si="1"/>
        <v>754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40" t="s">
        <v>340</v>
      </c>
      <c r="B42" s="40" t="s">
        <v>537</v>
      </c>
      <c r="C42" s="30" t="str">
        <f t="shared" si="1"/>
        <v>659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40" t="s">
        <v>342</v>
      </c>
      <c r="B43" s="40" t="s">
        <v>538</v>
      </c>
      <c r="C43" s="30" t="str">
        <f t="shared" si="1"/>
        <v>721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40" t="s">
        <v>344</v>
      </c>
      <c r="B44" s="40" t="s">
        <v>539</v>
      </c>
      <c r="C44" s="30" t="str">
        <f t="shared" si="1"/>
        <v>656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40" t="s">
        <v>346</v>
      </c>
      <c r="B45" s="40" t="s">
        <v>540</v>
      </c>
      <c r="C45" s="30" t="str">
        <f t="shared" si="1"/>
        <v>579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40" t="s">
        <v>348</v>
      </c>
      <c r="B46" s="40" t="s">
        <v>541</v>
      </c>
      <c r="C46" s="30" t="str">
        <f t="shared" si="1"/>
        <v>431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40" t="s">
        <v>350</v>
      </c>
      <c r="B47" s="40" t="s">
        <v>542</v>
      </c>
      <c r="C47" s="30" t="str">
        <f t="shared" si="1"/>
        <v>343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40" t="s">
        <v>352</v>
      </c>
      <c r="B48" s="40" t="s">
        <v>543</v>
      </c>
      <c r="C48" s="30" t="str">
        <f t="shared" si="1"/>
        <v>726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40" t="s">
        <v>354</v>
      </c>
      <c r="B49" s="40" t="s">
        <v>544</v>
      </c>
      <c r="C49" s="30" t="str">
        <f t="shared" si="1"/>
        <v>257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40" t="s">
        <v>356</v>
      </c>
      <c r="B50" s="40" t="s">
        <v>545</v>
      </c>
      <c r="C50" s="30" t="str">
        <f t="shared" si="1"/>
        <v>550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40" t="s">
        <v>358</v>
      </c>
      <c r="B51" s="40" t="s">
        <v>546</v>
      </c>
      <c r="C51" s="30" t="str">
        <f t="shared" si="1"/>
        <v>544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40" t="s">
        <v>360</v>
      </c>
      <c r="B52" s="40" t="s">
        <v>547</v>
      </c>
      <c r="C52" s="30" t="str">
        <f t="shared" si="1"/>
        <v>706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40" t="s">
        <v>362</v>
      </c>
      <c r="B53" s="40" t="s">
        <v>548</v>
      </c>
      <c r="C53" s="30" t="str">
        <f t="shared" si="1"/>
        <v>445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40" t="s">
        <v>364</v>
      </c>
      <c r="B54" s="40" t="s">
        <v>549</v>
      </c>
      <c r="C54" s="30" t="str">
        <f t="shared" si="1"/>
        <v>744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40" t="s">
        <v>366</v>
      </c>
      <c r="B55" s="40" t="s">
        <v>550</v>
      </c>
      <c r="C55" s="30" t="str">
        <f t="shared" si="1"/>
        <v>432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40" t="s">
        <v>368</v>
      </c>
      <c r="B56" s="40" t="s">
        <v>551</v>
      </c>
      <c r="C56" s="30" t="str">
        <f t="shared" si="1"/>
        <v>677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40" t="s">
        <v>370</v>
      </c>
      <c r="B57" s="40" t="s">
        <v>552</v>
      </c>
      <c r="C57" s="30" t="str">
        <f t="shared" si="1"/>
        <v>367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40" t="s">
        <v>372</v>
      </c>
      <c r="B58" s="40" t="s">
        <v>553</v>
      </c>
      <c r="C58" s="30" t="str">
        <f t="shared" si="1"/>
        <v>318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40" t="s">
        <v>374</v>
      </c>
      <c r="B59" s="40" t="s">
        <v>554</v>
      </c>
      <c r="C59" s="30" t="str">
        <f t="shared" si="1"/>
        <v>348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40" t="s">
        <v>376</v>
      </c>
      <c r="B60" s="40" t="s">
        <v>555</v>
      </c>
      <c r="C60" s="30" t="str">
        <f t="shared" si="1"/>
        <v>819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40" t="s">
        <v>378</v>
      </c>
      <c r="B61" s="40" t="s">
        <v>556</v>
      </c>
      <c r="C61" s="30" t="str">
        <f t="shared" si="1"/>
        <v>498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40" t="s">
        <v>380</v>
      </c>
      <c r="B62" s="40" t="s">
        <v>557</v>
      </c>
      <c r="C62" s="30" t="str">
        <f t="shared" si="1"/>
        <v>681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40" t="s">
        <v>382</v>
      </c>
      <c r="B63" s="40" t="s">
        <v>558</v>
      </c>
      <c r="C63" s="30" t="str">
        <f t="shared" si="1"/>
        <v>859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40" t="s">
        <v>384</v>
      </c>
      <c r="B64" s="40" t="s">
        <v>559</v>
      </c>
      <c r="C64" s="30" t="str">
        <f t="shared" si="1"/>
        <v>815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40" t="s">
        <v>386</v>
      </c>
      <c r="B65" s="40" t="s">
        <v>560</v>
      </c>
      <c r="C65" s="30" t="str">
        <f t="shared" si="1"/>
        <v>407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40" t="s">
        <v>388</v>
      </c>
      <c r="B66" s="40" t="s">
        <v>561</v>
      </c>
      <c r="C66" s="30" t="str">
        <f t="shared" si="1"/>
        <v>763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40" t="s">
        <v>390</v>
      </c>
      <c r="B67" s="40" t="s">
        <v>562</v>
      </c>
      <c r="C67" s="30" t="str">
        <f t="shared" si="1"/>
        <v>816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40" t="s">
        <v>392</v>
      </c>
      <c r="B68" s="40" t="s">
        <v>563</v>
      </c>
      <c r="C68" s="30" t="str">
        <f t="shared" si="1"/>
        <v>816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40" t="s">
        <v>394</v>
      </c>
      <c r="B69" s="40" t="s">
        <v>564</v>
      </c>
      <c r="C69" s="30" t="str">
        <f t="shared" si="1"/>
        <v>590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40" t="s">
        <v>396</v>
      </c>
      <c r="B70" s="40" t="s">
        <v>565</v>
      </c>
      <c r="C70" s="30" t="str">
        <f t="shared" si="1"/>
        <v>261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40" t="s">
        <v>398</v>
      </c>
      <c r="B71" s="40" t="s">
        <v>566</v>
      </c>
      <c r="C71" s="30" t="str">
        <f t="shared" si="1"/>
        <v>366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40" t="s">
        <v>400</v>
      </c>
      <c r="B72" s="40" t="s">
        <v>567</v>
      </c>
      <c r="C72" s="30" t="str">
        <f t="shared" si="1"/>
        <v>498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40" t="s">
        <v>402</v>
      </c>
      <c r="B73" s="40" t="s">
        <v>568</v>
      </c>
      <c r="C73" s="30" t="str">
        <f t="shared" si="1"/>
        <v>728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40" t="s">
        <v>404</v>
      </c>
      <c r="B74" s="40" t="s">
        <v>569</v>
      </c>
      <c r="C74" s="30" t="str">
        <f t="shared" si="1"/>
        <v>603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40" t="s">
        <v>406</v>
      </c>
      <c r="B75" s="40" t="s">
        <v>570</v>
      </c>
      <c r="C75" s="30" t="str">
        <f t="shared" si="1"/>
        <v>300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40" t="s">
        <v>408</v>
      </c>
      <c r="B76" s="40" t="s">
        <v>571</v>
      </c>
      <c r="C76" s="30" t="str">
        <f t="shared" si="1"/>
        <v>491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40" t="s">
        <v>410</v>
      </c>
      <c r="B77" s="40" t="s">
        <v>572</v>
      </c>
      <c r="C77" s="30" t="str">
        <f t="shared" si="1"/>
        <v>736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40" t="s">
        <v>412</v>
      </c>
      <c r="B78" s="40" t="s">
        <v>573</v>
      </c>
      <c r="C78" s="30" t="str">
        <f t="shared" si="1"/>
        <v>644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2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2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2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2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2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2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2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2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2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2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2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2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2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2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2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2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2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2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2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2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2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2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2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2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2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2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2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2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2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2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2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2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2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2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2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2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2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2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2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2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2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2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2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2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2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2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2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2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2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2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2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2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2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2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2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2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2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2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2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2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2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2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2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2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2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2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2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2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2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2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2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2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2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2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2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2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2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2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2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2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2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2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2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2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2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2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2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2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2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2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2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2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2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2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2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2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2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2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2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2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2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2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2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2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2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2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2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2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2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2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2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2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2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2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2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2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2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2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2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2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2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2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2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2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2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2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2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2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2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2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2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2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2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2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2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2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2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2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2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2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2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2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2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2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2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2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2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2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2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2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2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2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2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2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2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2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2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2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2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2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2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2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2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2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2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2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2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2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2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2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2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2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2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2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2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2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2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2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2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2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2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2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2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2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2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2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2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2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2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2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2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2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2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2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2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2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2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2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2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2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2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2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2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2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2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2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2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2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2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2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2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2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2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2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2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2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2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2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2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2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2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2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2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2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2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2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2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2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2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2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2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2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2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2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2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2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2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2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2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2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2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2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2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2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2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2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2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2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2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2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2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2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2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2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2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2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2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2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2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2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2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2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2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2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2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2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2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2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2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2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2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2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2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2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2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2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2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2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2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2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2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2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2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2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2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2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2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2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2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2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2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2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2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2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2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2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2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2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2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2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2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2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2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2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2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2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2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2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2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2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2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2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2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2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2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2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2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2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2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2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2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2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2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2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2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2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2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2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2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2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2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2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2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2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2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2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2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2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2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2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2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2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2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2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2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2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2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2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2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2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2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2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2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2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2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2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2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2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2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2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2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2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2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2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2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2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2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2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2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2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2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2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2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2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2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2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2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2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2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2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2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2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2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2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2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2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2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2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2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2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2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2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2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2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2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2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2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2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2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2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2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2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2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2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2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2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2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2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2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2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2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2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2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2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2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2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2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2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2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2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2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2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2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2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2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2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2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2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2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2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2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2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2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2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2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2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2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2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2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2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2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2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2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2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2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2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2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2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2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2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2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2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2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2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2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2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2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2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2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2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2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2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2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2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2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2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2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2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2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2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2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2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2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2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2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2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2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2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2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2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2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2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2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2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2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2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2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2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2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2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2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2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2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2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2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2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2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2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2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2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2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2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2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2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2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2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2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2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2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2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2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2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2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2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2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2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2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2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2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2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2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2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2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2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2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2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2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2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2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2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2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2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2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2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2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2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2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2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2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2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2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2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2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2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2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2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2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2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2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2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2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2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2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2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2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2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2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2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2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2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2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2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2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2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2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2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2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2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2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2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2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2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2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2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2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2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2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2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2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2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2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2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2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2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2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2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2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2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2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2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2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2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2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2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2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2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2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2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2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2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2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2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2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2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2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2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2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2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2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2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2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2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2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2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2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2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2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2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2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2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2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2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2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2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2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2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2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2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2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2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2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2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2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2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2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2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2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2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2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2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2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2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2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2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2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2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2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2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2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2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2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2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2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2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2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2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2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2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2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2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2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2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2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2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2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2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2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2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2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2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2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2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2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2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2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2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2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2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2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2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2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2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2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2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2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2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2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2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2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2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2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2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2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2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2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2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2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2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2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2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2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2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2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2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2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2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2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2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2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2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2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2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2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2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2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2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2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2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2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2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2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2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2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2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2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2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2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2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2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2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2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2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2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2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2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2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2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2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2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2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2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2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2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2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2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2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2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2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2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2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2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2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2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2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2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2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2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2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2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2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2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2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2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2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2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2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2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2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2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2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2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2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2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2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2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2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2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2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2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2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2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2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2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2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2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2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2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2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2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2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2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2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2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2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2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2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2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2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2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2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2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2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2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2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2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2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2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2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2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2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2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2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2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2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2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2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2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2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2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2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2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2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2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2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2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2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2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2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2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2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2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2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2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2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2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2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2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2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2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2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2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2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2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2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2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2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2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2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2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2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2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2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2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2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2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2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2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2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2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2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2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2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2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2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2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2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2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2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2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2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2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2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2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2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2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2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2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2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2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2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2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2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2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2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2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2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2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2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2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2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2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2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2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2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2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2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2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2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2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2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2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2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2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2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2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2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2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2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2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2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2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2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2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2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2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2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2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2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2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2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2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2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9.75"/>
    <col customWidth="1" min="2" max="2" width="14.13"/>
    <col customWidth="1" min="3" max="3" width="18.63"/>
    <col customWidth="1" min="4" max="4" width="9.13"/>
    <col customWidth="1" min="5" max="5" width="18.38"/>
    <col customWidth="1" min="6" max="7" width="9.13"/>
    <col customWidth="1" min="8" max="8" width="10.75"/>
    <col customWidth="1" min="9" max="26" width="8.63"/>
  </cols>
  <sheetData>
    <row r="1" ht="14.25" customHeight="1">
      <c r="A1" s="45" t="s">
        <v>82</v>
      </c>
      <c r="B1" s="46" t="s">
        <v>574</v>
      </c>
      <c r="C1" s="46" t="s">
        <v>574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83</v>
      </c>
      <c r="B2" s="30">
        <f t="shared" ref="B2:B28" si="1">LEN(A2)</f>
        <v>14</v>
      </c>
      <c r="C2" s="30">
        <f t="shared" ref="C2:C28" si="2">LEN(SUBSTITUTE(A2," ",""))</f>
        <v>13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129</v>
      </c>
      <c r="B3" s="30">
        <f t="shared" si="1"/>
        <v>19</v>
      </c>
      <c r="C3" s="30">
        <f t="shared" si="2"/>
        <v>17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86</v>
      </c>
      <c r="B4" s="30">
        <f t="shared" si="1"/>
        <v>11</v>
      </c>
      <c r="C4" s="30">
        <f t="shared" si="2"/>
        <v>10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132</v>
      </c>
      <c r="B5" s="30">
        <f t="shared" si="1"/>
        <v>13</v>
      </c>
      <c r="C5" s="30">
        <f t="shared" si="2"/>
        <v>12</v>
      </c>
      <c r="D5" s="21"/>
      <c r="E5" s="21" t="s">
        <v>119</v>
      </c>
      <c r="F5" s="21" t="str">
        <f t="shared" ref="F5:F8" si="3">LEFT(E5,SEARCH(" ",E5)-1)</f>
        <v>Amit</v>
      </c>
      <c r="G5" s="21" t="str">
        <f t="shared" ref="G5:G6" si="4">RIGHT(E5,LEN(E5)-SEARCH(" ",E5))</f>
        <v>Sharma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133</v>
      </c>
      <c r="B6" s="30">
        <f t="shared" si="1"/>
        <v>17</v>
      </c>
      <c r="C6" s="30">
        <f t="shared" si="2"/>
        <v>16</v>
      </c>
      <c r="D6" s="21"/>
      <c r="E6" s="21" t="s">
        <v>427</v>
      </c>
      <c r="F6" s="21" t="str">
        <f t="shared" si="3"/>
        <v>Rajeev</v>
      </c>
      <c r="G6" s="21" t="str">
        <f t="shared" si="4"/>
        <v>Gupta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87</v>
      </c>
      <c r="B7" s="30">
        <f t="shared" si="1"/>
        <v>13</v>
      </c>
      <c r="C7" s="30">
        <f t="shared" si="2"/>
        <v>12</v>
      </c>
      <c r="D7" s="21"/>
      <c r="E7" s="21" t="s">
        <v>575</v>
      </c>
      <c r="F7" s="21" t="str">
        <f t="shared" si="3"/>
        <v>Rajeev</v>
      </c>
      <c r="G7" s="21" t="str">
        <f t="shared" ref="G7:G8" si="5">LEFT(RIGHT(E7,LEN(E7)-SEARCH(" ",E7)),SEARCH(" ",RIGHT(E7,LEN(E7)-SEARCH(" ",E7)))-1)</f>
        <v>Kumar</v>
      </c>
      <c r="H7" s="21" t="str">
        <f t="shared" ref="H7:H8" si="6">RIGHT(RIGHT(E7,LEN(E7)-SEARCH(" ",E7)),LEN(RIGHT(E7,LEN(E7)-SEARCH(" ",E7)))-SEARCH(" ",RIGHT(E7,LEN(E7)-SEARCH(" ",E7))))</f>
        <v>Gupta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134</v>
      </c>
      <c r="B8" s="30">
        <f t="shared" si="1"/>
        <v>9</v>
      </c>
      <c r="C8" s="30">
        <f t="shared" si="2"/>
        <v>8</v>
      </c>
      <c r="D8" s="21"/>
      <c r="E8" s="21" t="s">
        <v>576</v>
      </c>
      <c r="F8" s="21" t="str">
        <f t="shared" si="3"/>
        <v>Ravi</v>
      </c>
      <c r="G8" s="21" t="str">
        <f t="shared" si="5"/>
        <v>Kant</v>
      </c>
      <c r="H8" s="21" t="str">
        <f t="shared" si="6"/>
        <v>Shrivastava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288</v>
      </c>
      <c r="B9" s="30">
        <f t="shared" si="1"/>
        <v>15</v>
      </c>
      <c r="C9" s="30">
        <f t="shared" si="2"/>
        <v>13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289</v>
      </c>
      <c r="B10" s="30">
        <f t="shared" si="1"/>
        <v>14</v>
      </c>
      <c r="C10" s="30">
        <f t="shared" si="2"/>
        <v>13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90</v>
      </c>
      <c r="B11" s="30">
        <f t="shared" si="1"/>
        <v>14</v>
      </c>
      <c r="C11" s="30">
        <f t="shared" si="2"/>
        <v>13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>
        <v>9.914221578E9</v>
      </c>
      <c r="B12" s="30">
        <f t="shared" si="1"/>
        <v>10</v>
      </c>
      <c r="C12" s="30">
        <f t="shared" si="2"/>
        <v>10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>
        <v>7.7481452E7</v>
      </c>
      <c r="B13" s="30">
        <f t="shared" si="1"/>
        <v>8</v>
      </c>
      <c r="C13" s="30">
        <f t="shared" si="2"/>
        <v>8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>
        <v>5.41142189E8</v>
      </c>
      <c r="B14" s="30">
        <f t="shared" si="1"/>
        <v>9</v>
      </c>
      <c r="C14" s="30">
        <f t="shared" si="2"/>
        <v>9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>
        <v>9.844157487E9</v>
      </c>
      <c r="B15" s="30">
        <f t="shared" si="1"/>
        <v>10</v>
      </c>
      <c r="C15" s="30">
        <f t="shared" si="2"/>
        <v>10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40" t="s">
        <v>577</v>
      </c>
      <c r="B16" s="30">
        <f t="shared" si="1"/>
        <v>9</v>
      </c>
      <c r="C16" s="30">
        <f t="shared" si="2"/>
        <v>9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40" t="s">
        <v>297</v>
      </c>
      <c r="B17" s="30">
        <f t="shared" si="1"/>
        <v>9</v>
      </c>
      <c r="C17" s="30">
        <f t="shared" si="2"/>
        <v>9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40" t="s">
        <v>298</v>
      </c>
      <c r="B18" s="30">
        <f t="shared" si="1"/>
        <v>8</v>
      </c>
      <c r="C18" s="30">
        <f t="shared" si="2"/>
        <v>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40" t="s">
        <v>300</v>
      </c>
      <c r="B19" s="30">
        <f t="shared" si="1"/>
        <v>11</v>
      </c>
      <c r="C19" s="30">
        <f t="shared" si="2"/>
        <v>11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0" t="s">
        <v>302</v>
      </c>
      <c r="B20" s="30">
        <f t="shared" si="1"/>
        <v>11</v>
      </c>
      <c r="C20" s="30">
        <f t="shared" si="2"/>
        <v>11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40" t="s">
        <v>304</v>
      </c>
      <c r="B21" s="30">
        <f t="shared" si="1"/>
        <v>10</v>
      </c>
      <c r="C21" s="30">
        <f t="shared" si="2"/>
        <v>10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40" t="s">
        <v>306</v>
      </c>
      <c r="B22" s="30">
        <f t="shared" si="1"/>
        <v>12</v>
      </c>
      <c r="C22" s="30">
        <f t="shared" si="2"/>
        <v>12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40" t="s">
        <v>307</v>
      </c>
      <c r="B23" s="30">
        <f t="shared" si="1"/>
        <v>11</v>
      </c>
      <c r="C23" s="30">
        <f t="shared" si="2"/>
        <v>11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40" t="s">
        <v>308</v>
      </c>
      <c r="B24" s="30">
        <f t="shared" si="1"/>
        <v>9</v>
      </c>
      <c r="C24" s="30">
        <f t="shared" si="2"/>
        <v>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40" t="s">
        <v>309</v>
      </c>
      <c r="B25" s="30">
        <f t="shared" si="1"/>
        <v>8</v>
      </c>
      <c r="C25" s="30">
        <f t="shared" si="2"/>
        <v>8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40" t="s">
        <v>310</v>
      </c>
      <c r="B26" s="30">
        <f t="shared" si="1"/>
        <v>7</v>
      </c>
      <c r="C26" s="30">
        <f t="shared" si="2"/>
        <v>7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40" t="s">
        <v>311</v>
      </c>
      <c r="B27" s="30">
        <f t="shared" si="1"/>
        <v>7</v>
      </c>
      <c r="C27" s="30">
        <f t="shared" si="2"/>
        <v>7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40" t="s">
        <v>312</v>
      </c>
      <c r="B28" s="30">
        <f t="shared" si="1"/>
        <v>7</v>
      </c>
      <c r="C28" s="30">
        <f t="shared" si="2"/>
        <v>7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2"/>
      <c r="C29" s="22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2"/>
      <c r="C30" s="22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2"/>
      <c r="C31" s="22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2"/>
      <c r="C32" s="22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2"/>
      <c r="C33" s="22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2"/>
      <c r="C34" s="22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2"/>
      <c r="C35" s="22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2"/>
      <c r="C36" s="22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2"/>
      <c r="C37" s="22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2"/>
      <c r="C38" s="22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2"/>
      <c r="C39" s="22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2"/>
      <c r="C40" s="22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2"/>
      <c r="C41" s="22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2"/>
      <c r="C42" s="22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2"/>
      <c r="C43" s="22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2"/>
      <c r="C44" s="22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2"/>
      <c r="C45" s="22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2"/>
      <c r="C46" s="22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2"/>
      <c r="C47" s="22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2"/>
      <c r="C48" s="22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2"/>
      <c r="C49" s="22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2"/>
      <c r="C50" s="22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2"/>
      <c r="C51" s="22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2"/>
      <c r="C52" s="22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2"/>
      <c r="C53" s="22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2"/>
      <c r="C54" s="22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2"/>
      <c r="C55" s="22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2"/>
      <c r="C56" s="22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2"/>
      <c r="C57" s="22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2"/>
      <c r="C58" s="22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2"/>
      <c r="C59" s="22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2"/>
      <c r="C60" s="22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2"/>
      <c r="C61" s="22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2"/>
      <c r="C62" s="22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2"/>
      <c r="C63" s="22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2"/>
      <c r="C64" s="22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2"/>
      <c r="C65" s="22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2"/>
      <c r="C66" s="22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2"/>
      <c r="C67" s="22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2"/>
      <c r="C68" s="22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2"/>
      <c r="C69" s="22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2"/>
      <c r="C70" s="22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2"/>
      <c r="C71" s="22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2"/>
      <c r="C72" s="22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2"/>
      <c r="C73" s="22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2"/>
      <c r="C74" s="22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2"/>
      <c r="C75" s="22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2"/>
      <c r="C76" s="22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2"/>
      <c r="C77" s="22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2"/>
      <c r="C78" s="22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2"/>
      <c r="C79" s="22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2"/>
      <c r="C80" s="22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2"/>
      <c r="C81" s="22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2"/>
      <c r="C82" s="22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2"/>
      <c r="C83" s="22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2"/>
      <c r="C84" s="22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2"/>
      <c r="C85" s="22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2"/>
      <c r="C86" s="22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2"/>
      <c r="C87" s="22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2"/>
      <c r="C88" s="22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2"/>
      <c r="C89" s="22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2"/>
      <c r="C90" s="22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2"/>
      <c r="C91" s="22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2"/>
      <c r="C92" s="22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2"/>
      <c r="C93" s="22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2"/>
      <c r="C94" s="22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2"/>
      <c r="C95" s="22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2"/>
      <c r="C96" s="22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2"/>
      <c r="C97" s="22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2"/>
      <c r="C98" s="22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2"/>
      <c r="C99" s="22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2"/>
      <c r="C100" s="22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2"/>
      <c r="C101" s="22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2"/>
      <c r="C102" s="22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2"/>
      <c r="C103" s="22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2"/>
      <c r="C104" s="22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2"/>
      <c r="C105" s="22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2"/>
      <c r="C106" s="22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2"/>
      <c r="C107" s="22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2"/>
      <c r="C108" s="22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2"/>
      <c r="C109" s="22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2"/>
      <c r="C110" s="22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2"/>
      <c r="C111" s="22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2"/>
      <c r="C112" s="22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2"/>
      <c r="C113" s="22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2"/>
      <c r="C114" s="22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2"/>
      <c r="C115" s="22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2"/>
      <c r="C116" s="22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2"/>
      <c r="C117" s="22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2"/>
      <c r="C118" s="22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2"/>
      <c r="C119" s="22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2"/>
      <c r="C120" s="22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2"/>
      <c r="C121" s="22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2"/>
      <c r="C122" s="22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2"/>
      <c r="C123" s="22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2"/>
      <c r="C124" s="22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2"/>
      <c r="C125" s="22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2"/>
      <c r="C126" s="22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2"/>
      <c r="C127" s="22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2"/>
      <c r="C128" s="22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2"/>
      <c r="C129" s="22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2"/>
      <c r="C130" s="22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2"/>
      <c r="C131" s="22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2"/>
      <c r="C132" s="22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2"/>
      <c r="C133" s="22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2"/>
      <c r="C134" s="22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2"/>
      <c r="C135" s="22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2"/>
      <c r="C136" s="22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2"/>
      <c r="C137" s="22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2"/>
      <c r="C138" s="22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2"/>
      <c r="C139" s="22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2"/>
      <c r="C140" s="22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2"/>
      <c r="C141" s="22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2"/>
      <c r="C142" s="22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2"/>
      <c r="C143" s="22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2"/>
      <c r="C144" s="22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2"/>
      <c r="C145" s="22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2"/>
      <c r="C146" s="22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2"/>
      <c r="C147" s="22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2"/>
      <c r="C148" s="22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2"/>
      <c r="C149" s="22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2"/>
      <c r="C150" s="22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2"/>
      <c r="C151" s="22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2"/>
      <c r="C152" s="22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2"/>
      <c r="C153" s="22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2"/>
      <c r="C154" s="22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2"/>
      <c r="C155" s="22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2"/>
      <c r="C156" s="22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2"/>
      <c r="C157" s="22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2"/>
      <c r="C158" s="22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2"/>
      <c r="C159" s="22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2"/>
      <c r="C160" s="22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2"/>
      <c r="C161" s="22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2"/>
      <c r="C162" s="22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2"/>
      <c r="C163" s="22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2"/>
      <c r="C164" s="22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2"/>
      <c r="C165" s="22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2"/>
      <c r="C166" s="22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2"/>
      <c r="C167" s="22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2"/>
      <c r="C168" s="22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2"/>
      <c r="C169" s="22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2"/>
      <c r="C170" s="22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2"/>
      <c r="C171" s="22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2"/>
      <c r="C172" s="22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2"/>
      <c r="C173" s="22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2"/>
      <c r="C174" s="22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2"/>
      <c r="C175" s="22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2"/>
      <c r="C176" s="22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2"/>
      <c r="C177" s="22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2"/>
      <c r="C178" s="22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2"/>
      <c r="C179" s="22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2"/>
      <c r="C180" s="22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2"/>
      <c r="C181" s="22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2"/>
      <c r="C182" s="22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2"/>
      <c r="C183" s="22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2"/>
      <c r="C184" s="22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2"/>
      <c r="C185" s="22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2"/>
      <c r="C186" s="22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2"/>
      <c r="C187" s="22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2"/>
      <c r="C188" s="22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2"/>
      <c r="C189" s="22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2"/>
      <c r="C190" s="22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2"/>
      <c r="C191" s="22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2"/>
      <c r="C192" s="22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2"/>
      <c r="C193" s="22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2"/>
      <c r="C194" s="22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2"/>
      <c r="C195" s="22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2"/>
      <c r="C196" s="22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2"/>
      <c r="C197" s="22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2"/>
      <c r="C198" s="22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2"/>
      <c r="C199" s="22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2"/>
      <c r="C200" s="22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2"/>
      <c r="C201" s="22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2"/>
      <c r="C202" s="22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2"/>
      <c r="C203" s="22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2"/>
      <c r="C204" s="22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2"/>
      <c r="C205" s="22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2"/>
      <c r="C206" s="22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2"/>
      <c r="C207" s="22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2"/>
      <c r="C208" s="22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2"/>
      <c r="C209" s="22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2"/>
      <c r="C210" s="22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2"/>
      <c r="C211" s="22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2"/>
      <c r="C212" s="22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2"/>
      <c r="C213" s="22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2"/>
      <c r="C214" s="22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2"/>
      <c r="C215" s="22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2"/>
      <c r="C216" s="22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2"/>
      <c r="C217" s="22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2"/>
      <c r="C218" s="22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2"/>
      <c r="C219" s="22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2"/>
      <c r="C220" s="22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2"/>
      <c r="C221" s="22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2"/>
      <c r="C222" s="22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2"/>
      <c r="C223" s="22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2"/>
      <c r="C224" s="22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2"/>
      <c r="C225" s="22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2"/>
      <c r="C226" s="22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2"/>
      <c r="C227" s="22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2"/>
      <c r="C228" s="22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2"/>
      <c r="C229" s="22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2"/>
      <c r="C230" s="22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2"/>
      <c r="C231" s="22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2"/>
      <c r="C232" s="22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2"/>
      <c r="C233" s="22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2"/>
      <c r="C234" s="22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2"/>
      <c r="C235" s="22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2"/>
      <c r="C236" s="22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2"/>
      <c r="C237" s="22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2"/>
      <c r="C238" s="22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2"/>
      <c r="C239" s="22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2"/>
      <c r="C240" s="22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2"/>
      <c r="C241" s="22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2"/>
      <c r="C242" s="22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2"/>
      <c r="C243" s="22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2"/>
      <c r="C244" s="22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2"/>
      <c r="C245" s="22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2"/>
      <c r="C246" s="22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2"/>
      <c r="C247" s="22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2"/>
      <c r="C248" s="22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2"/>
      <c r="C249" s="22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2"/>
      <c r="C250" s="22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2"/>
      <c r="C251" s="22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2"/>
      <c r="C252" s="22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2"/>
      <c r="C253" s="22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2"/>
      <c r="C254" s="22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2"/>
      <c r="C255" s="22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2"/>
      <c r="C256" s="22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2"/>
      <c r="C257" s="22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2"/>
      <c r="C258" s="22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2"/>
      <c r="C259" s="22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2"/>
      <c r="C260" s="22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2"/>
      <c r="C261" s="22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2"/>
      <c r="C262" s="22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2"/>
      <c r="C263" s="22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2"/>
      <c r="C264" s="22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2"/>
      <c r="C265" s="22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2"/>
      <c r="C266" s="22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2"/>
      <c r="C267" s="22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2"/>
      <c r="C268" s="22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2"/>
      <c r="C269" s="22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2"/>
      <c r="C270" s="22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2"/>
      <c r="C271" s="22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2"/>
      <c r="C272" s="22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2"/>
      <c r="C273" s="22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2"/>
      <c r="C274" s="22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2"/>
      <c r="C275" s="22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2"/>
      <c r="C276" s="22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2"/>
      <c r="C277" s="22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2"/>
      <c r="C278" s="22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2"/>
      <c r="C279" s="22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2"/>
      <c r="C280" s="22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2"/>
      <c r="C281" s="22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2"/>
      <c r="C282" s="22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2"/>
      <c r="C283" s="22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2"/>
      <c r="C284" s="22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2"/>
      <c r="C285" s="22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2"/>
      <c r="C286" s="22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2"/>
      <c r="C287" s="22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2"/>
      <c r="C288" s="22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2"/>
      <c r="C289" s="22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2"/>
      <c r="C290" s="22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2"/>
      <c r="C291" s="22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2"/>
      <c r="C292" s="22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2"/>
      <c r="C293" s="22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2"/>
      <c r="C294" s="22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2"/>
      <c r="C295" s="22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2"/>
      <c r="C296" s="22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2"/>
      <c r="C297" s="22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2"/>
      <c r="C298" s="22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2"/>
      <c r="C299" s="22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2"/>
      <c r="C300" s="22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2"/>
      <c r="C301" s="22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2"/>
      <c r="C302" s="22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2"/>
      <c r="C303" s="22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2"/>
      <c r="C304" s="22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2"/>
      <c r="C305" s="22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2"/>
      <c r="C306" s="22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2"/>
      <c r="C307" s="22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2"/>
      <c r="C308" s="22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2"/>
      <c r="C309" s="22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2"/>
      <c r="C310" s="22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2"/>
      <c r="C311" s="22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2"/>
      <c r="C312" s="22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2"/>
      <c r="C313" s="22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2"/>
      <c r="C314" s="22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2"/>
      <c r="C315" s="22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2"/>
      <c r="C316" s="22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2"/>
      <c r="C317" s="22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2"/>
      <c r="C318" s="22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2"/>
      <c r="C319" s="22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2"/>
      <c r="C320" s="22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2"/>
      <c r="C321" s="22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2"/>
      <c r="C322" s="22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2"/>
      <c r="C323" s="22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2"/>
      <c r="C324" s="22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2"/>
      <c r="C325" s="22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2"/>
      <c r="C326" s="22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2"/>
      <c r="C327" s="22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2"/>
      <c r="C328" s="22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2"/>
      <c r="C329" s="22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2"/>
      <c r="C330" s="22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2"/>
      <c r="C331" s="22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2"/>
      <c r="C332" s="22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2"/>
      <c r="C333" s="22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2"/>
      <c r="C334" s="22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2"/>
      <c r="C335" s="22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2"/>
      <c r="C336" s="22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2"/>
      <c r="C337" s="22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2"/>
      <c r="C338" s="22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2"/>
      <c r="C339" s="22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2"/>
      <c r="C340" s="22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2"/>
      <c r="C341" s="22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2"/>
      <c r="C342" s="22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2"/>
      <c r="C343" s="22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2"/>
      <c r="C344" s="22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2"/>
      <c r="C345" s="22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2"/>
      <c r="C346" s="22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2"/>
      <c r="C347" s="22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2"/>
      <c r="C348" s="22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2"/>
      <c r="C349" s="22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2"/>
      <c r="C350" s="22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2"/>
      <c r="C351" s="22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2"/>
      <c r="C352" s="22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2"/>
      <c r="C353" s="22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2"/>
      <c r="C354" s="22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2"/>
      <c r="C355" s="22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2"/>
      <c r="C356" s="22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2"/>
      <c r="C357" s="22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2"/>
      <c r="C358" s="22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2"/>
      <c r="C359" s="22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2"/>
      <c r="C360" s="22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2"/>
      <c r="C361" s="22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2"/>
      <c r="C362" s="22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2"/>
      <c r="C363" s="22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2"/>
      <c r="C364" s="22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2"/>
      <c r="C365" s="22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2"/>
      <c r="C366" s="22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2"/>
      <c r="C367" s="22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2"/>
      <c r="C368" s="22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2"/>
      <c r="C369" s="22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2"/>
      <c r="C370" s="22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2"/>
      <c r="C371" s="22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2"/>
      <c r="C372" s="22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2"/>
      <c r="C373" s="22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2"/>
      <c r="C374" s="22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2"/>
      <c r="C375" s="22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2"/>
      <c r="C376" s="22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2"/>
      <c r="C377" s="22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2"/>
      <c r="C378" s="22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2"/>
      <c r="C379" s="22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2"/>
      <c r="C380" s="22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2"/>
      <c r="C381" s="22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2"/>
      <c r="C382" s="22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2"/>
      <c r="C383" s="22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2"/>
      <c r="C384" s="22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2"/>
      <c r="C385" s="22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2"/>
      <c r="C386" s="22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2"/>
      <c r="C387" s="22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2"/>
      <c r="C388" s="22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2"/>
      <c r="C389" s="22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2"/>
      <c r="C390" s="22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2"/>
      <c r="C391" s="22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2"/>
      <c r="C392" s="22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2"/>
      <c r="C393" s="22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2"/>
      <c r="C394" s="22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2"/>
      <c r="C395" s="22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2"/>
      <c r="C396" s="22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2"/>
      <c r="C397" s="22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2"/>
      <c r="C398" s="22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2"/>
      <c r="C399" s="22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2"/>
      <c r="C400" s="22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2"/>
      <c r="C401" s="22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2"/>
      <c r="C402" s="22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2"/>
      <c r="C403" s="22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2"/>
      <c r="C404" s="22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2"/>
      <c r="C405" s="22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2"/>
      <c r="C406" s="22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2"/>
      <c r="C407" s="22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2"/>
      <c r="C408" s="22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2"/>
      <c r="C409" s="22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2"/>
      <c r="C410" s="22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2"/>
      <c r="C411" s="22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2"/>
      <c r="C412" s="22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2"/>
      <c r="C413" s="22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2"/>
      <c r="C414" s="22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2"/>
      <c r="C415" s="22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2"/>
      <c r="C416" s="22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2"/>
      <c r="C417" s="22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2"/>
      <c r="C418" s="22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2"/>
      <c r="C419" s="22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2"/>
      <c r="C420" s="22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2"/>
      <c r="C421" s="22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2"/>
      <c r="C422" s="22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2"/>
      <c r="C423" s="22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2"/>
      <c r="C424" s="22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2"/>
      <c r="C425" s="22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2"/>
      <c r="C426" s="22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2"/>
      <c r="C427" s="22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2"/>
      <c r="C428" s="22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2"/>
      <c r="C429" s="22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2"/>
      <c r="C430" s="22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2"/>
      <c r="C431" s="22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2"/>
      <c r="C432" s="22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2"/>
      <c r="C433" s="22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2"/>
      <c r="C434" s="22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2"/>
      <c r="C435" s="22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2"/>
      <c r="C436" s="22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2"/>
      <c r="C437" s="22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2"/>
      <c r="C438" s="22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2"/>
      <c r="C439" s="22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2"/>
      <c r="C440" s="22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2"/>
      <c r="C441" s="22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2"/>
      <c r="C442" s="22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2"/>
      <c r="C443" s="22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2"/>
      <c r="C444" s="22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2"/>
      <c r="C445" s="22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2"/>
      <c r="C446" s="22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2"/>
      <c r="C447" s="22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2"/>
      <c r="C448" s="22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2"/>
      <c r="C449" s="22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2"/>
      <c r="C450" s="22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2"/>
      <c r="C451" s="22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2"/>
      <c r="C452" s="22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2"/>
      <c r="C453" s="22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2"/>
      <c r="C454" s="22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2"/>
      <c r="C455" s="22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2"/>
      <c r="C456" s="22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2"/>
      <c r="C457" s="22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2"/>
      <c r="C458" s="22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2"/>
      <c r="C459" s="22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2"/>
      <c r="C460" s="22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2"/>
      <c r="C461" s="22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2"/>
      <c r="C462" s="22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2"/>
      <c r="C463" s="22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2"/>
      <c r="C464" s="22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2"/>
      <c r="C465" s="22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2"/>
      <c r="C466" s="22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2"/>
      <c r="C467" s="22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2"/>
      <c r="C468" s="22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2"/>
      <c r="C469" s="22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2"/>
      <c r="C470" s="22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2"/>
      <c r="C471" s="22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2"/>
      <c r="C472" s="22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2"/>
      <c r="C473" s="22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2"/>
      <c r="C474" s="22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2"/>
      <c r="C475" s="22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2"/>
      <c r="C476" s="22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2"/>
      <c r="C477" s="22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2"/>
      <c r="C478" s="22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2"/>
      <c r="C479" s="22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2"/>
      <c r="C480" s="22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2"/>
      <c r="C481" s="22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2"/>
      <c r="C482" s="22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2"/>
      <c r="C483" s="22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2"/>
      <c r="C484" s="22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2"/>
      <c r="C485" s="22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2"/>
      <c r="C486" s="22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2"/>
      <c r="C487" s="22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2"/>
      <c r="C488" s="22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2"/>
      <c r="C489" s="22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2"/>
      <c r="C490" s="22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2"/>
      <c r="C491" s="22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2"/>
      <c r="C492" s="22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2"/>
      <c r="C493" s="22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2"/>
      <c r="C494" s="22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2"/>
      <c r="C495" s="22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2"/>
      <c r="C496" s="22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2"/>
      <c r="C497" s="22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2"/>
      <c r="C498" s="22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2"/>
      <c r="C499" s="22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2"/>
      <c r="C500" s="22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2"/>
      <c r="C501" s="22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2"/>
      <c r="C502" s="22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2"/>
      <c r="C503" s="22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2"/>
      <c r="C504" s="22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2"/>
      <c r="C505" s="22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2"/>
      <c r="C506" s="22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2"/>
      <c r="C507" s="22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2"/>
      <c r="C508" s="22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2"/>
      <c r="C509" s="22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2"/>
      <c r="C510" s="22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2"/>
      <c r="C511" s="22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2"/>
      <c r="C512" s="22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2"/>
      <c r="C513" s="22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2"/>
      <c r="C514" s="22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2"/>
      <c r="C515" s="22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2"/>
      <c r="C516" s="22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2"/>
      <c r="C517" s="22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2"/>
      <c r="C518" s="22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2"/>
      <c r="C519" s="22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2"/>
      <c r="C520" s="22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2"/>
      <c r="C521" s="22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2"/>
      <c r="C522" s="22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2"/>
      <c r="C523" s="22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2"/>
      <c r="C524" s="22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2"/>
      <c r="C525" s="22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2"/>
      <c r="C526" s="22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2"/>
      <c r="C527" s="22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2"/>
      <c r="C528" s="22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2"/>
      <c r="C529" s="22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2"/>
      <c r="C530" s="22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2"/>
      <c r="C531" s="22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2"/>
      <c r="C532" s="22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2"/>
      <c r="C533" s="22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2"/>
      <c r="C534" s="22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2"/>
      <c r="C535" s="22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2"/>
      <c r="C536" s="22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2"/>
      <c r="C537" s="22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2"/>
      <c r="C538" s="22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2"/>
      <c r="C539" s="22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2"/>
      <c r="C540" s="22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2"/>
      <c r="C541" s="22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2"/>
      <c r="C542" s="22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2"/>
      <c r="C543" s="22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2"/>
      <c r="C544" s="22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2"/>
      <c r="C545" s="22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2"/>
      <c r="C546" s="22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2"/>
      <c r="C547" s="22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2"/>
      <c r="C548" s="22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2"/>
      <c r="C549" s="22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2"/>
      <c r="C550" s="22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2"/>
      <c r="C551" s="22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2"/>
      <c r="C552" s="22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2"/>
      <c r="C553" s="22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2"/>
      <c r="C554" s="22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2"/>
      <c r="C555" s="22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2"/>
      <c r="C556" s="22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2"/>
      <c r="C557" s="22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2"/>
      <c r="C558" s="22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2"/>
      <c r="C559" s="22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2"/>
      <c r="C560" s="22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2"/>
      <c r="C561" s="22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2"/>
      <c r="C562" s="22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2"/>
      <c r="C563" s="22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2"/>
      <c r="C564" s="22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2"/>
      <c r="C565" s="22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2"/>
      <c r="C566" s="22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2"/>
      <c r="C567" s="22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2"/>
      <c r="C568" s="22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2"/>
      <c r="C569" s="22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2"/>
      <c r="C570" s="22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2"/>
      <c r="C571" s="22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2"/>
      <c r="C572" s="22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2"/>
      <c r="C573" s="22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2"/>
      <c r="C574" s="22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2"/>
      <c r="C575" s="22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2"/>
      <c r="C576" s="22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2"/>
      <c r="C577" s="22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2"/>
      <c r="C578" s="22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2"/>
      <c r="C579" s="22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2"/>
      <c r="C580" s="22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2"/>
      <c r="C581" s="22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2"/>
      <c r="C582" s="22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2"/>
      <c r="C583" s="22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2"/>
      <c r="C584" s="22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2"/>
      <c r="C585" s="22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2"/>
      <c r="C586" s="22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2"/>
      <c r="C587" s="22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2"/>
      <c r="C588" s="22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2"/>
      <c r="C589" s="22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2"/>
      <c r="C590" s="22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2"/>
      <c r="C591" s="22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2"/>
      <c r="C592" s="22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2"/>
      <c r="C593" s="22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2"/>
      <c r="C594" s="22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2"/>
      <c r="C595" s="22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2"/>
      <c r="C596" s="22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2"/>
      <c r="C597" s="22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2"/>
      <c r="C598" s="22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2"/>
      <c r="C599" s="22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2"/>
      <c r="C600" s="22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2"/>
      <c r="C601" s="22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2"/>
      <c r="C602" s="22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2"/>
      <c r="C603" s="22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2"/>
      <c r="C604" s="22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2"/>
      <c r="C605" s="22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2"/>
      <c r="C606" s="22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2"/>
      <c r="C607" s="22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2"/>
      <c r="C608" s="22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2"/>
      <c r="C609" s="22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2"/>
      <c r="C610" s="22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2"/>
      <c r="C611" s="22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2"/>
      <c r="C612" s="22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2"/>
      <c r="C613" s="22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2"/>
      <c r="C614" s="22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2"/>
      <c r="C615" s="22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2"/>
      <c r="C616" s="22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2"/>
      <c r="C617" s="22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2"/>
      <c r="C618" s="22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2"/>
      <c r="C619" s="22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2"/>
      <c r="C620" s="22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2"/>
      <c r="C621" s="22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2"/>
      <c r="C622" s="22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2"/>
      <c r="C623" s="22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2"/>
      <c r="C624" s="22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2"/>
      <c r="C625" s="22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2"/>
      <c r="C626" s="22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2"/>
      <c r="C627" s="22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2"/>
      <c r="C628" s="22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2"/>
      <c r="C629" s="22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2"/>
      <c r="C630" s="22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2"/>
      <c r="C631" s="22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2"/>
      <c r="C632" s="22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2"/>
      <c r="C633" s="22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2"/>
      <c r="C634" s="22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2"/>
      <c r="C635" s="22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2"/>
      <c r="C636" s="22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2"/>
      <c r="C637" s="22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2"/>
      <c r="C638" s="22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2"/>
      <c r="C639" s="22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2"/>
      <c r="C640" s="22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2"/>
      <c r="C641" s="22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2"/>
      <c r="C642" s="22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2"/>
      <c r="C643" s="22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2"/>
      <c r="C644" s="22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2"/>
      <c r="C645" s="22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2"/>
      <c r="C646" s="22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2"/>
      <c r="C647" s="22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2"/>
      <c r="C648" s="22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2"/>
      <c r="C649" s="22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2"/>
      <c r="C650" s="22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2"/>
      <c r="C651" s="22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2"/>
      <c r="C652" s="22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2"/>
      <c r="C653" s="22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2"/>
      <c r="C654" s="22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2"/>
      <c r="C655" s="22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2"/>
      <c r="C656" s="22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2"/>
      <c r="C657" s="22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2"/>
      <c r="C658" s="22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2"/>
      <c r="C659" s="22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2"/>
      <c r="C660" s="22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2"/>
      <c r="C661" s="22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2"/>
      <c r="C662" s="22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2"/>
      <c r="C663" s="22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2"/>
      <c r="C664" s="22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2"/>
      <c r="C665" s="22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2"/>
      <c r="C666" s="22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2"/>
      <c r="C667" s="22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2"/>
      <c r="C668" s="22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2"/>
      <c r="C669" s="22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2"/>
      <c r="C670" s="22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2"/>
      <c r="C671" s="22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2"/>
      <c r="C672" s="22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2"/>
      <c r="C673" s="22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2"/>
      <c r="C674" s="22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2"/>
      <c r="C675" s="22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2"/>
      <c r="C676" s="22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2"/>
      <c r="C677" s="22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2"/>
      <c r="C678" s="22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2"/>
      <c r="C679" s="22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2"/>
      <c r="C680" s="22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2"/>
      <c r="C681" s="22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2"/>
      <c r="C682" s="22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2"/>
      <c r="C683" s="22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2"/>
      <c r="C684" s="22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2"/>
      <c r="C685" s="22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2"/>
      <c r="C686" s="22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2"/>
      <c r="C687" s="22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2"/>
      <c r="C688" s="22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2"/>
      <c r="C689" s="22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2"/>
      <c r="C690" s="22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2"/>
      <c r="C691" s="22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2"/>
      <c r="C692" s="22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2"/>
      <c r="C693" s="22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2"/>
      <c r="C694" s="22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2"/>
      <c r="C695" s="22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2"/>
      <c r="C696" s="22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2"/>
      <c r="C697" s="22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2"/>
      <c r="C698" s="22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2"/>
      <c r="C699" s="22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2"/>
      <c r="C700" s="22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2"/>
      <c r="C701" s="22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2"/>
      <c r="C702" s="22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2"/>
      <c r="C703" s="22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2"/>
      <c r="C704" s="22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2"/>
      <c r="C705" s="22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2"/>
      <c r="C706" s="22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2"/>
      <c r="C707" s="22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2"/>
      <c r="C708" s="22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2"/>
      <c r="C709" s="22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2"/>
      <c r="C710" s="22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2"/>
      <c r="C711" s="22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2"/>
      <c r="C712" s="22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2"/>
      <c r="C713" s="22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2"/>
      <c r="C714" s="22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2"/>
      <c r="C715" s="22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2"/>
      <c r="C716" s="22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2"/>
      <c r="C717" s="22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2"/>
      <c r="C718" s="22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2"/>
      <c r="C719" s="22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2"/>
      <c r="C720" s="22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2"/>
      <c r="C721" s="22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2"/>
      <c r="C722" s="22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2"/>
      <c r="C723" s="22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2"/>
      <c r="C724" s="22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2"/>
      <c r="C725" s="22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2"/>
      <c r="C726" s="22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2"/>
      <c r="C727" s="22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2"/>
      <c r="C728" s="22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2"/>
      <c r="C729" s="22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2"/>
      <c r="C730" s="22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2"/>
      <c r="C731" s="22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2"/>
      <c r="C732" s="22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2"/>
      <c r="C733" s="22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2"/>
      <c r="C734" s="22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2"/>
      <c r="C735" s="22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2"/>
      <c r="C736" s="22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2"/>
      <c r="C737" s="22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2"/>
      <c r="C738" s="22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2"/>
      <c r="C739" s="22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2"/>
      <c r="C740" s="22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2"/>
      <c r="C741" s="22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2"/>
      <c r="C742" s="22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2"/>
      <c r="C743" s="22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2"/>
      <c r="C744" s="22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2"/>
      <c r="C745" s="22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2"/>
      <c r="C746" s="22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2"/>
      <c r="C747" s="22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2"/>
      <c r="C748" s="22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2"/>
      <c r="C749" s="22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2"/>
      <c r="C750" s="22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2"/>
      <c r="C751" s="22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2"/>
      <c r="C752" s="22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2"/>
      <c r="C753" s="22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2"/>
      <c r="C754" s="22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2"/>
      <c r="C755" s="22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2"/>
      <c r="C756" s="22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2"/>
      <c r="C757" s="22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2"/>
      <c r="C758" s="22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2"/>
      <c r="C759" s="22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2"/>
      <c r="C760" s="22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2"/>
      <c r="C761" s="22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2"/>
      <c r="C762" s="22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2"/>
      <c r="C763" s="22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2"/>
      <c r="C764" s="22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2"/>
      <c r="C765" s="22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2"/>
      <c r="C766" s="22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2"/>
      <c r="C767" s="22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2"/>
      <c r="C768" s="22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2"/>
      <c r="C769" s="22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2"/>
      <c r="C770" s="22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2"/>
      <c r="C771" s="22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2"/>
      <c r="C772" s="22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2"/>
      <c r="C773" s="22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2"/>
      <c r="C774" s="22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2"/>
      <c r="C775" s="22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2"/>
      <c r="C776" s="22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2"/>
      <c r="C777" s="22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2"/>
      <c r="C778" s="22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2"/>
      <c r="C779" s="22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2"/>
      <c r="C780" s="22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2"/>
      <c r="C781" s="22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2"/>
      <c r="C782" s="22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2"/>
      <c r="C783" s="22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2"/>
      <c r="C784" s="22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2"/>
      <c r="C785" s="22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2"/>
      <c r="C786" s="22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2"/>
      <c r="C787" s="22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2"/>
      <c r="C788" s="22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2"/>
      <c r="C789" s="22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2"/>
      <c r="C790" s="22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2"/>
      <c r="C791" s="22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2"/>
      <c r="C792" s="22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2"/>
      <c r="C793" s="22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2"/>
      <c r="C794" s="22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2"/>
      <c r="C795" s="22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2"/>
      <c r="C796" s="22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2"/>
      <c r="C797" s="22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2"/>
      <c r="C798" s="22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2"/>
      <c r="C799" s="22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2"/>
      <c r="C800" s="22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2"/>
      <c r="C801" s="22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2"/>
      <c r="C802" s="22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2"/>
      <c r="C803" s="22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2"/>
      <c r="C804" s="22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2"/>
      <c r="C805" s="22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2"/>
      <c r="C806" s="22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2"/>
      <c r="C807" s="22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2"/>
      <c r="C808" s="22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2"/>
      <c r="C809" s="22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2"/>
      <c r="C810" s="22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2"/>
      <c r="C811" s="22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2"/>
      <c r="C812" s="22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2"/>
      <c r="C813" s="22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2"/>
      <c r="C814" s="22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2"/>
      <c r="C815" s="22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2"/>
      <c r="C816" s="22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2"/>
      <c r="C817" s="22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2"/>
      <c r="C818" s="22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2"/>
      <c r="C819" s="22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2"/>
      <c r="C820" s="22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2"/>
      <c r="C821" s="22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2"/>
      <c r="C822" s="22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2"/>
      <c r="C823" s="22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2"/>
      <c r="C824" s="22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2"/>
      <c r="C825" s="22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2"/>
      <c r="C826" s="22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2"/>
      <c r="C827" s="22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2"/>
      <c r="C828" s="22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2"/>
      <c r="C829" s="22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2"/>
      <c r="C830" s="22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2"/>
      <c r="C831" s="22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2"/>
      <c r="C832" s="22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2"/>
      <c r="C833" s="22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2"/>
      <c r="C834" s="22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2"/>
      <c r="C835" s="22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2"/>
      <c r="C836" s="22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2"/>
      <c r="C837" s="22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2"/>
      <c r="C838" s="22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2"/>
      <c r="C839" s="22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2"/>
      <c r="C840" s="22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2"/>
      <c r="C841" s="22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2"/>
      <c r="C842" s="22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2"/>
      <c r="C843" s="22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2"/>
      <c r="C844" s="22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2"/>
      <c r="C845" s="22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2"/>
      <c r="C846" s="22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2"/>
      <c r="C847" s="22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2"/>
      <c r="C848" s="22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2"/>
      <c r="C849" s="22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2"/>
      <c r="C850" s="22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2"/>
      <c r="C851" s="22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2"/>
      <c r="C852" s="22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2"/>
      <c r="C853" s="22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2"/>
      <c r="C854" s="22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2"/>
      <c r="C855" s="22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2"/>
      <c r="C856" s="22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2"/>
      <c r="C857" s="22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2"/>
      <c r="C858" s="22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2"/>
      <c r="C859" s="22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2"/>
      <c r="C860" s="22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2"/>
      <c r="C861" s="22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2"/>
      <c r="C862" s="22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2"/>
      <c r="C863" s="22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2"/>
      <c r="C864" s="22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2"/>
      <c r="C865" s="22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2"/>
      <c r="C866" s="22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2"/>
      <c r="C867" s="22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2"/>
      <c r="C868" s="22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2"/>
      <c r="C869" s="22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2"/>
      <c r="C870" s="22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2"/>
      <c r="C871" s="22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2"/>
      <c r="C872" s="22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2"/>
      <c r="C873" s="22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2"/>
      <c r="C874" s="22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2"/>
      <c r="C875" s="22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2"/>
      <c r="C876" s="22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2"/>
      <c r="C877" s="22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2"/>
      <c r="C878" s="22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2"/>
      <c r="C879" s="22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2"/>
      <c r="C880" s="22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2"/>
      <c r="C881" s="22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2"/>
      <c r="C882" s="22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2"/>
      <c r="C883" s="22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2"/>
      <c r="C884" s="22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2"/>
      <c r="C885" s="22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2"/>
      <c r="C886" s="22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2"/>
      <c r="C887" s="22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2"/>
      <c r="C888" s="22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2"/>
      <c r="C889" s="22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2"/>
      <c r="C890" s="22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2"/>
      <c r="C891" s="22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2"/>
      <c r="C892" s="22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2"/>
      <c r="C893" s="22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2"/>
      <c r="C894" s="22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2"/>
      <c r="C895" s="22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2"/>
      <c r="C896" s="22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2"/>
      <c r="C897" s="22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2"/>
      <c r="C898" s="22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2"/>
      <c r="C899" s="22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2"/>
      <c r="C900" s="22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2"/>
      <c r="C901" s="22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2"/>
      <c r="C902" s="22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2"/>
      <c r="C903" s="22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2"/>
      <c r="C904" s="22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2"/>
      <c r="C905" s="22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2"/>
      <c r="C906" s="22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2"/>
      <c r="C907" s="22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2"/>
      <c r="C908" s="22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2"/>
      <c r="C909" s="22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2"/>
      <c r="C910" s="22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2"/>
      <c r="C911" s="22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2"/>
      <c r="C912" s="22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2"/>
      <c r="C913" s="22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2"/>
      <c r="C914" s="22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2"/>
      <c r="C915" s="22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2"/>
      <c r="C916" s="22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2"/>
      <c r="C917" s="22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2"/>
      <c r="C918" s="22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2"/>
      <c r="C919" s="22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2"/>
      <c r="C920" s="22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2"/>
      <c r="C921" s="22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2"/>
      <c r="C922" s="22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2"/>
      <c r="C923" s="22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2"/>
      <c r="C924" s="22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2"/>
      <c r="C925" s="22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2"/>
      <c r="C926" s="22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2"/>
      <c r="C927" s="22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2"/>
      <c r="C928" s="22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2"/>
      <c r="C929" s="22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2"/>
      <c r="C930" s="22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2"/>
      <c r="C931" s="22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2"/>
      <c r="C932" s="22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2"/>
      <c r="C933" s="22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2"/>
      <c r="C934" s="22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2"/>
      <c r="C935" s="22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2"/>
      <c r="C936" s="22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2"/>
      <c r="C937" s="22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2"/>
      <c r="C938" s="22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2"/>
      <c r="C939" s="22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2"/>
      <c r="C940" s="22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2"/>
      <c r="C941" s="22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2"/>
      <c r="C942" s="22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2"/>
      <c r="C943" s="22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2"/>
      <c r="C944" s="22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2"/>
      <c r="C945" s="22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2"/>
      <c r="C946" s="22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2"/>
      <c r="C947" s="22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2"/>
      <c r="C948" s="22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2"/>
      <c r="C949" s="22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2"/>
      <c r="C950" s="22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2"/>
      <c r="C951" s="22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2"/>
      <c r="C952" s="22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2"/>
      <c r="C953" s="22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2"/>
      <c r="C954" s="22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2"/>
      <c r="C955" s="22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2"/>
      <c r="C956" s="22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2"/>
      <c r="C957" s="22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2"/>
      <c r="C958" s="22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2"/>
      <c r="C959" s="22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2"/>
      <c r="C960" s="22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2"/>
      <c r="C961" s="22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2"/>
      <c r="C962" s="22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2"/>
      <c r="C963" s="22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2"/>
      <c r="C964" s="22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2"/>
      <c r="C965" s="22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2"/>
      <c r="C966" s="22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2"/>
      <c r="C967" s="22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2"/>
      <c r="C968" s="22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2"/>
      <c r="C969" s="22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2"/>
      <c r="C970" s="22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2"/>
      <c r="C971" s="22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2"/>
      <c r="C972" s="22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2"/>
      <c r="C973" s="22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2"/>
      <c r="C974" s="22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2"/>
      <c r="C975" s="22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2"/>
      <c r="C976" s="22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2"/>
      <c r="C977" s="22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2"/>
      <c r="C978" s="22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2"/>
      <c r="C979" s="22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2"/>
      <c r="C980" s="22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2"/>
      <c r="C981" s="22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2"/>
      <c r="C982" s="22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2"/>
      <c r="C983" s="22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2"/>
      <c r="C984" s="22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2"/>
      <c r="C985" s="22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2"/>
      <c r="C986" s="22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2"/>
      <c r="C987" s="22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2"/>
      <c r="C988" s="22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2"/>
      <c r="C989" s="22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2"/>
      <c r="C990" s="22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2"/>
      <c r="C991" s="22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2"/>
      <c r="C992" s="22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2"/>
      <c r="C993" s="22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2"/>
      <c r="C994" s="22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2"/>
      <c r="C995" s="22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2"/>
      <c r="C996" s="22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2"/>
      <c r="C997" s="22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2"/>
      <c r="C998" s="22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2"/>
      <c r="C999" s="22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2"/>
      <c r="C1000" s="22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$A$1:$B$28"/>
  <printOptions/>
  <pageMargins bottom="1.0" footer="0.0" header="0.0" left="0.75" right="0.75" top="1.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5" width="13.88"/>
    <col customWidth="1" min="6" max="8" width="9.13"/>
    <col customWidth="1" min="9" max="26" width="8.63"/>
  </cols>
  <sheetData>
    <row r="1" ht="14.25" customHeight="1">
      <c r="A1" s="46" t="s">
        <v>578</v>
      </c>
      <c r="B1" s="46" t="s">
        <v>579</v>
      </c>
      <c r="C1" s="46" t="s">
        <v>580</v>
      </c>
      <c r="D1" s="46" t="s">
        <v>581</v>
      </c>
      <c r="E1" s="46" t="s">
        <v>582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54">
        <v>1.0</v>
      </c>
      <c r="B2" s="30">
        <f t="shared" ref="B2:B21" si="1">POWER(A2,2)</f>
        <v>1</v>
      </c>
      <c r="C2" s="30">
        <f t="shared" ref="C2:C21" si="2">POWER(A2,3)</f>
        <v>1</v>
      </c>
      <c r="D2" s="30">
        <f t="shared" ref="D2:D21" si="3">POWER(A2,1/2)</f>
        <v>1</v>
      </c>
      <c r="E2" s="30">
        <f t="shared" ref="E2:E21" si="4">POWER(A2,1/3)</f>
        <v>1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54">
        <v>2.0</v>
      </c>
      <c r="B3" s="30">
        <f t="shared" si="1"/>
        <v>4</v>
      </c>
      <c r="C3" s="30">
        <f t="shared" si="2"/>
        <v>8</v>
      </c>
      <c r="D3" s="30">
        <f t="shared" si="3"/>
        <v>1.414213562</v>
      </c>
      <c r="E3" s="30">
        <f t="shared" si="4"/>
        <v>1.25992105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54">
        <v>3.0</v>
      </c>
      <c r="B4" s="30">
        <f t="shared" si="1"/>
        <v>9</v>
      </c>
      <c r="C4" s="30">
        <f t="shared" si="2"/>
        <v>27</v>
      </c>
      <c r="D4" s="30">
        <f t="shared" si="3"/>
        <v>1.732050808</v>
      </c>
      <c r="E4" s="30">
        <f t="shared" si="4"/>
        <v>1.44224957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54">
        <v>4.0</v>
      </c>
      <c r="B5" s="30">
        <f t="shared" si="1"/>
        <v>16</v>
      </c>
      <c r="C5" s="30">
        <f t="shared" si="2"/>
        <v>64</v>
      </c>
      <c r="D5" s="30">
        <f t="shared" si="3"/>
        <v>2</v>
      </c>
      <c r="E5" s="30">
        <f t="shared" si="4"/>
        <v>1.587401052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54">
        <v>5.0</v>
      </c>
      <c r="B6" s="30">
        <f t="shared" si="1"/>
        <v>25</v>
      </c>
      <c r="C6" s="30">
        <f t="shared" si="2"/>
        <v>125</v>
      </c>
      <c r="D6" s="30">
        <f t="shared" si="3"/>
        <v>2.236067977</v>
      </c>
      <c r="E6" s="30">
        <f t="shared" si="4"/>
        <v>1.709975947</v>
      </c>
      <c r="F6" s="21"/>
      <c r="G6" s="21">
        <f>POWER(5,2)</f>
        <v>25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54">
        <v>6.0</v>
      </c>
      <c r="B7" s="30">
        <f t="shared" si="1"/>
        <v>36</v>
      </c>
      <c r="C7" s="30">
        <f t="shared" si="2"/>
        <v>216</v>
      </c>
      <c r="D7" s="30">
        <f t="shared" si="3"/>
        <v>2.449489743</v>
      </c>
      <c r="E7" s="30">
        <f t="shared" si="4"/>
        <v>1.817120593</v>
      </c>
      <c r="F7" s="21"/>
      <c r="G7" s="21">
        <f>5^2</f>
        <v>25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54">
        <v>7.0</v>
      </c>
      <c r="B8" s="30">
        <f t="shared" si="1"/>
        <v>49</v>
      </c>
      <c r="C8" s="30">
        <f t="shared" si="2"/>
        <v>343</v>
      </c>
      <c r="D8" s="30">
        <f t="shared" si="3"/>
        <v>2.645751311</v>
      </c>
      <c r="E8" s="30">
        <f t="shared" si="4"/>
        <v>1.912931183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54">
        <v>8.0</v>
      </c>
      <c r="B9" s="30">
        <f t="shared" si="1"/>
        <v>64</v>
      </c>
      <c r="C9" s="30">
        <f t="shared" si="2"/>
        <v>512</v>
      </c>
      <c r="D9" s="30">
        <f t="shared" si="3"/>
        <v>2.828427125</v>
      </c>
      <c r="E9" s="30">
        <f t="shared" si="4"/>
        <v>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54">
        <v>9.0</v>
      </c>
      <c r="B10" s="30">
        <f t="shared" si="1"/>
        <v>81</v>
      </c>
      <c r="C10" s="30">
        <f t="shared" si="2"/>
        <v>729</v>
      </c>
      <c r="D10" s="30">
        <f t="shared" si="3"/>
        <v>3</v>
      </c>
      <c r="E10" s="30">
        <f t="shared" si="4"/>
        <v>2.080083823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54">
        <v>10.0</v>
      </c>
      <c r="B11" s="30">
        <f t="shared" si="1"/>
        <v>100</v>
      </c>
      <c r="C11" s="30">
        <f t="shared" si="2"/>
        <v>1000</v>
      </c>
      <c r="D11" s="30">
        <f t="shared" si="3"/>
        <v>3.16227766</v>
      </c>
      <c r="E11" s="30">
        <f t="shared" si="4"/>
        <v>2.15443469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54">
        <v>11.0</v>
      </c>
      <c r="B12" s="30">
        <f t="shared" si="1"/>
        <v>121</v>
      </c>
      <c r="C12" s="30">
        <f t="shared" si="2"/>
        <v>1331</v>
      </c>
      <c r="D12" s="30">
        <f t="shared" si="3"/>
        <v>3.31662479</v>
      </c>
      <c r="E12" s="30">
        <f t="shared" si="4"/>
        <v>2.223980091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54">
        <v>12.0</v>
      </c>
      <c r="B13" s="30">
        <f t="shared" si="1"/>
        <v>144</v>
      </c>
      <c r="C13" s="30">
        <f t="shared" si="2"/>
        <v>1728</v>
      </c>
      <c r="D13" s="30">
        <f t="shared" si="3"/>
        <v>3.464101615</v>
      </c>
      <c r="E13" s="30">
        <f t="shared" si="4"/>
        <v>2.289428485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54">
        <v>13.0</v>
      </c>
      <c r="B14" s="30">
        <f t="shared" si="1"/>
        <v>169</v>
      </c>
      <c r="C14" s="30">
        <f t="shared" si="2"/>
        <v>2197</v>
      </c>
      <c r="D14" s="30">
        <f t="shared" si="3"/>
        <v>3.605551275</v>
      </c>
      <c r="E14" s="30">
        <f t="shared" si="4"/>
        <v>2.351334688</v>
      </c>
      <c r="F14" s="21"/>
      <c r="G14" s="21"/>
      <c r="H14" s="21">
        <f>POWER(2,3)</f>
        <v>8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54">
        <v>14.0</v>
      </c>
      <c r="B15" s="30">
        <f t="shared" si="1"/>
        <v>196</v>
      </c>
      <c r="C15" s="30">
        <f t="shared" si="2"/>
        <v>2744</v>
      </c>
      <c r="D15" s="30">
        <f t="shared" si="3"/>
        <v>3.741657387</v>
      </c>
      <c r="E15" s="30">
        <f t="shared" si="4"/>
        <v>2.410142264</v>
      </c>
      <c r="F15" s="21"/>
      <c r="G15" s="21"/>
      <c r="H15" s="21">
        <f>2^3</f>
        <v>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54">
        <v>15.0</v>
      </c>
      <c r="B16" s="30">
        <f t="shared" si="1"/>
        <v>225</v>
      </c>
      <c r="C16" s="30">
        <f t="shared" si="2"/>
        <v>3375</v>
      </c>
      <c r="D16" s="30">
        <f t="shared" si="3"/>
        <v>3.872983346</v>
      </c>
      <c r="E16" s="30">
        <f t="shared" si="4"/>
        <v>2.466212074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54">
        <v>16.0</v>
      </c>
      <c r="B17" s="30">
        <f t="shared" si="1"/>
        <v>256</v>
      </c>
      <c r="C17" s="30">
        <f t="shared" si="2"/>
        <v>4096</v>
      </c>
      <c r="D17" s="30">
        <f t="shared" si="3"/>
        <v>4</v>
      </c>
      <c r="E17" s="30">
        <f t="shared" si="4"/>
        <v>2.5198421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54">
        <v>17.0</v>
      </c>
      <c r="B18" s="30">
        <f t="shared" si="1"/>
        <v>289</v>
      </c>
      <c r="C18" s="30">
        <f t="shared" si="2"/>
        <v>4913</v>
      </c>
      <c r="D18" s="30">
        <f t="shared" si="3"/>
        <v>4.123105626</v>
      </c>
      <c r="E18" s="30">
        <f t="shared" si="4"/>
        <v>2.571281591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54">
        <v>18.0</v>
      </c>
      <c r="B19" s="30">
        <f t="shared" si="1"/>
        <v>324</v>
      </c>
      <c r="C19" s="30">
        <f t="shared" si="2"/>
        <v>5832</v>
      </c>
      <c r="D19" s="30">
        <f t="shared" si="3"/>
        <v>4.242640687</v>
      </c>
      <c r="E19" s="30">
        <f t="shared" si="4"/>
        <v>2.620741394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54">
        <v>19.0</v>
      </c>
      <c r="B20" s="30">
        <f t="shared" si="1"/>
        <v>361</v>
      </c>
      <c r="C20" s="30">
        <f t="shared" si="2"/>
        <v>6859</v>
      </c>
      <c r="D20" s="30">
        <f t="shared" si="3"/>
        <v>4.358898944</v>
      </c>
      <c r="E20" s="30">
        <f t="shared" si="4"/>
        <v>2.668401649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54">
        <v>20.0</v>
      </c>
      <c r="B21" s="30">
        <f t="shared" si="1"/>
        <v>400</v>
      </c>
      <c r="C21" s="30">
        <f t="shared" si="2"/>
        <v>8000</v>
      </c>
      <c r="D21" s="30">
        <f t="shared" si="3"/>
        <v>4.472135955</v>
      </c>
      <c r="E21" s="30">
        <f t="shared" si="4"/>
        <v>2.714417617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22"/>
      <c r="B22" s="22"/>
      <c r="C22" s="22"/>
      <c r="D22" s="22"/>
      <c r="E22" s="22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2"/>
      <c r="B23" s="22"/>
      <c r="C23" s="22"/>
      <c r="D23" s="22"/>
      <c r="E23" s="22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22"/>
      <c r="B24" s="22"/>
      <c r="C24" s="22"/>
      <c r="D24" s="22"/>
      <c r="E24" s="22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2"/>
      <c r="B25" s="22"/>
      <c r="C25" s="22"/>
      <c r="D25" s="22"/>
      <c r="E25" s="22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2"/>
      <c r="B26" s="22"/>
      <c r="C26" s="22"/>
      <c r="D26" s="22"/>
      <c r="E26" s="22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2"/>
      <c r="B27" s="22"/>
      <c r="C27" s="22"/>
      <c r="D27" s="22"/>
      <c r="E27" s="22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2"/>
      <c r="B28" s="22"/>
      <c r="C28" s="22"/>
      <c r="D28" s="22"/>
      <c r="E28" s="22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2"/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2"/>
      <c r="B30" s="22"/>
      <c r="C30" s="22"/>
      <c r="D30" s="22"/>
      <c r="E30" s="22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2"/>
      <c r="B31" s="22"/>
      <c r="C31" s="22"/>
      <c r="D31" s="22"/>
      <c r="E31" s="22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2"/>
      <c r="B32" s="22"/>
      <c r="C32" s="22"/>
      <c r="D32" s="22"/>
      <c r="E32" s="22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2"/>
      <c r="B33" s="22"/>
      <c r="C33" s="22"/>
      <c r="D33" s="22"/>
      <c r="E33" s="22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2"/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2"/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2"/>
      <c r="B36" s="22"/>
      <c r="C36" s="22"/>
      <c r="D36" s="22"/>
      <c r="E36" s="22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2"/>
      <c r="B37" s="22"/>
      <c r="C37" s="22"/>
      <c r="D37" s="22"/>
      <c r="E37" s="22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2"/>
      <c r="B38" s="22"/>
      <c r="C38" s="22"/>
      <c r="D38" s="22"/>
      <c r="E38" s="2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2"/>
      <c r="B39" s="22"/>
      <c r="C39" s="22"/>
      <c r="D39" s="22"/>
      <c r="E39" s="22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2"/>
      <c r="B40" s="22"/>
      <c r="C40" s="22"/>
      <c r="D40" s="22"/>
      <c r="E40" s="22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2"/>
      <c r="B41" s="22"/>
      <c r="C41" s="22"/>
      <c r="D41" s="22"/>
      <c r="E41" s="22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2"/>
      <c r="B42" s="22"/>
      <c r="C42" s="22"/>
      <c r="D42" s="22"/>
      <c r="E42" s="22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2"/>
      <c r="B43" s="22"/>
      <c r="C43" s="22"/>
      <c r="D43" s="22"/>
      <c r="E43" s="22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2"/>
      <c r="B44" s="22"/>
      <c r="C44" s="22"/>
      <c r="D44" s="22"/>
      <c r="E44" s="22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2"/>
      <c r="B45" s="22"/>
      <c r="C45" s="22"/>
      <c r="D45" s="22"/>
      <c r="E45" s="22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2"/>
      <c r="B46" s="22"/>
      <c r="C46" s="22"/>
      <c r="D46" s="22"/>
      <c r="E46" s="22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2"/>
      <c r="B47" s="22"/>
      <c r="C47" s="22"/>
      <c r="D47" s="22"/>
      <c r="E47" s="22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2"/>
      <c r="B48" s="22"/>
      <c r="C48" s="22"/>
      <c r="D48" s="22"/>
      <c r="E48" s="22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2"/>
      <c r="B49" s="22"/>
      <c r="C49" s="22"/>
      <c r="D49" s="22"/>
      <c r="E49" s="22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2"/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2"/>
      <c r="B51" s="22"/>
      <c r="C51" s="22"/>
      <c r="D51" s="22"/>
      <c r="E51" s="22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2"/>
      <c r="B52" s="22"/>
      <c r="C52" s="22"/>
      <c r="D52" s="22"/>
      <c r="E52" s="22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2"/>
      <c r="B53" s="22"/>
      <c r="C53" s="22"/>
      <c r="D53" s="22"/>
      <c r="E53" s="22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2"/>
      <c r="B54" s="22"/>
      <c r="C54" s="22"/>
      <c r="D54" s="22"/>
      <c r="E54" s="22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2"/>
      <c r="B55" s="22"/>
      <c r="C55" s="22"/>
      <c r="D55" s="22"/>
      <c r="E55" s="22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2"/>
      <c r="B56" s="22"/>
      <c r="C56" s="22"/>
      <c r="D56" s="22"/>
      <c r="E56" s="22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2"/>
      <c r="B57" s="22"/>
      <c r="C57" s="22"/>
      <c r="D57" s="22"/>
      <c r="E57" s="22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2"/>
      <c r="B58" s="22"/>
      <c r="C58" s="22"/>
      <c r="D58" s="22"/>
      <c r="E58" s="22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2"/>
      <c r="B59" s="22"/>
      <c r="C59" s="22"/>
      <c r="D59" s="22"/>
      <c r="E59" s="22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2"/>
      <c r="B60" s="22"/>
      <c r="C60" s="22"/>
      <c r="D60" s="22"/>
      <c r="E60" s="22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2"/>
      <c r="B61" s="22"/>
      <c r="C61" s="22"/>
      <c r="D61" s="22"/>
      <c r="E61" s="22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2"/>
      <c r="B62" s="22"/>
      <c r="C62" s="22"/>
      <c r="D62" s="22"/>
      <c r="E62" s="22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2"/>
      <c r="B63" s="22"/>
      <c r="C63" s="22"/>
      <c r="D63" s="22"/>
      <c r="E63" s="22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2"/>
      <c r="B64" s="22"/>
      <c r="C64" s="22"/>
      <c r="D64" s="22"/>
      <c r="E64" s="22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2"/>
      <c r="B65" s="22"/>
      <c r="C65" s="22"/>
      <c r="D65" s="22"/>
      <c r="E65" s="22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2"/>
      <c r="B66" s="22"/>
      <c r="C66" s="22"/>
      <c r="D66" s="22"/>
      <c r="E66" s="22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2"/>
      <c r="B67" s="22"/>
      <c r="C67" s="22"/>
      <c r="D67" s="22"/>
      <c r="E67" s="22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2"/>
      <c r="B68" s="22"/>
      <c r="C68" s="22"/>
      <c r="D68" s="22"/>
      <c r="E68" s="22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2"/>
      <c r="B69" s="22"/>
      <c r="C69" s="22"/>
      <c r="D69" s="22"/>
      <c r="E69" s="22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2"/>
      <c r="B70" s="22"/>
      <c r="C70" s="22"/>
      <c r="D70" s="22"/>
      <c r="E70" s="22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2"/>
      <c r="B71" s="22"/>
      <c r="C71" s="22"/>
      <c r="D71" s="22"/>
      <c r="E71" s="22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2"/>
      <c r="B72" s="22"/>
      <c r="C72" s="22"/>
      <c r="D72" s="22"/>
      <c r="E72" s="22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2"/>
      <c r="B73" s="22"/>
      <c r="C73" s="22"/>
      <c r="D73" s="22"/>
      <c r="E73" s="22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2"/>
      <c r="B74" s="22"/>
      <c r="C74" s="22"/>
      <c r="D74" s="22"/>
      <c r="E74" s="22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2"/>
      <c r="B75" s="22"/>
      <c r="C75" s="22"/>
      <c r="D75" s="22"/>
      <c r="E75" s="22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2"/>
      <c r="B76" s="22"/>
      <c r="C76" s="22"/>
      <c r="D76" s="22"/>
      <c r="E76" s="22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2"/>
      <c r="B77" s="22"/>
      <c r="C77" s="22"/>
      <c r="D77" s="22"/>
      <c r="E77" s="22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2"/>
      <c r="B78" s="22"/>
      <c r="C78" s="22"/>
      <c r="D78" s="22"/>
      <c r="E78" s="22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2"/>
      <c r="B79" s="22"/>
      <c r="C79" s="22"/>
      <c r="D79" s="22"/>
      <c r="E79" s="22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2"/>
      <c r="B80" s="22"/>
      <c r="C80" s="22"/>
      <c r="D80" s="22"/>
      <c r="E80" s="22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2"/>
      <c r="B81" s="22"/>
      <c r="C81" s="22"/>
      <c r="D81" s="22"/>
      <c r="E81" s="22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2"/>
      <c r="B82" s="22"/>
      <c r="C82" s="22"/>
      <c r="D82" s="22"/>
      <c r="E82" s="22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2"/>
      <c r="B83" s="22"/>
      <c r="C83" s="22"/>
      <c r="D83" s="22"/>
      <c r="E83" s="22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2"/>
      <c r="B84" s="22"/>
      <c r="C84" s="22"/>
      <c r="D84" s="22"/>
      <c r="E84" s="22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2"/>
      <c r="B85" s="22"/>
      <c r="C85" s="22"/>
      <c r="D85" s="22"/>
      <c r="E85" s="22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2"/>
      <c r="B86" s="22"/>
      <c r="C86" s="22"/>
      <c r="D86" s="22"/>
      <c r="E86" s="22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2"/>
      <c r="B87" s="22"/>
      <c r="C87" s="22"/>
      <c r="D87" s="22"/>
      <c r="E87" s="22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2"/>
      <c r="B88" s="22"/>
      <c r="C88" s="22"/>
      <c r="D88" s="22"/>
      <c r="E88" s="22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2"/>
      <c r="B89" s="22"/>
      <c r="C89" s="22"/>
      <c r="D89" s="22"/>
      <c r="E89" s="22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2"/>
      <c r="B90" s="22"/>
      <c r="C90" s="22"/>
      <c r="D90" s="22"/>
      <c r="E90" s="22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2"/>
      <c r="B91" s="22"/>
      <c r="C91" s="22"/>
      <c r="D91" s="22"/>
      <c r="E91" s="22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2"/>
      <c r="B92" s="22"/>
      <c r="C92" s="22"/>
      <c r="D92" s="22"/>
      <c r="E92" s="22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2"/>
      <c r="B93" s="22"/>
      <c r="C93" s="22"/>
      <c r="D93" s="22"/>
      <c r="E93" s="22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2"/>
      <c r="B94" s="22"/>
      <c r="C94" s="22"/>
      <c r="D94" s="22"/>
      <c r="E94" s="22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2"/>
      <c r="B95" s="22"/>
      <c r="C95" s="22"/>
      <c r="D95" s="22"/>
      <c r="E95" s="22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2"/>
      <c r="B96" s="22"/>
      <c r="C96" s="22"/>
      <c r="D96" s="22"/>
      <c r="E96" s="22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2"/>
      <c r="B97" s="22"/>
      <c r="C97" s="22"/>
      <c r="D97" s="22"/>
      <c r="E97" s="22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2"/>
      <c r="B98" s="22"/>
      <c r="C98" s="22"/>
      <c r="D98" s="22"/>
      <c r="E98" s="22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2"/>
      <c r="B99" s="22"/>
      <c r="C99" s="22"/>
      <c r="D99" s="22"/>
      <c r="E99" s="22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2"/>
      <c r="B100" s="22"/>
      <c r="C100" s="22"/>
      <c r="D100" s="22"/>
      <c r="E100" s="22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2"/>
      <c r="B101" s="22"/>
      <c r="C101" s="22"/>
      <c r="D101" s="22"/>
      <c r="E101" s="22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2"/>
      <c r="B102" s="22"/>
      <c r="C102" s="22"/>
      <c r="D102" s="22"/>
      <c r="E102" s="22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2"/>
      <c r="B103" s="22"/>
      <c r="C103" s="22"/>
      <c r="D103" s="22"/>
      <c r="E103" s="22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2"/>
      <c r="B104" s="22"/>
      <c r="C104" s="22"/>
      <c r="D104" s="22"/>
      <c r="E104" s="22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2"/>
      <c r="B105" s="22"/>
      <c r="C105" s="22"/>
      <c r="D105" s="22"/>
      <c r="E105" s="22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2"/>
      <c r="B106" s="22"/>
      <c r="C106" s="22"/>
      <c r="D106" s="22"/>
      <c r="E106" s="22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2"/>
      <c r="B107" s="22"/>
      <c r="C107" s="22"/>
      <c r="D107" s="22"/>
      <c r="E107" s="22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2"/>
      <c r="B108" s="22"/>
      <c r="C108" s="22"/>
      <c r="D108" s="22"/>
      <c r="E108" s="22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2"/>
      <c r="B109" s="22"/>
      <c r="C109" s="22"/>
      <c r="D109" s="22"/>
      <c r="E109" s="22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2"/>
      <c r="B110" s="22"/>
      <c r="C110" s="22"/>
      <c r="D110" s="22"/>
      <c r="E110" s="22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2"/>
      <c r="B111" s="22"/>
      <c r="C111" s="22"/>
      <c r="D111" s="22"/>
      <c r="E111" s="22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2"/>
      <c r="B112" s="22"/>
      <c r="C112" s="22"/>
      <c r="D112" s="22"/>
      <c r="E112" s="22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2"/>
      <c r="B113" s="22"/>
      <c r="C113" s="22"/>
      <c r="D113" s="22"/>
      <c r="E113" s="22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2"/>
      <c r="B114" s="22"/>
      <c r="C114" s="22"/>
      <c r="D114" s="22"/>
      <c r="E114" s="22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2"/>
      <c r="B115" s="22"/>
      <c r="C115" s="22"/>
      <c r="D115" s="22"/>
      <c r="E115" s="22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2"/>
      <c r="B116" s="22"/>
      <c r="C116" s="22"/>
      <c r="D116" s="22"/>
      <c r="E116" s="22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2"/>
      <c r="B117" s="22"/>
      <c r="C117" s="22"/>
      <c r="D117" s="22"/>
      <c r="E117" s="22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2"/>
      <c r="B118" s="22"/>
      <c r="C118" s="22"/>
      <c r="D118" s="22"/>
      <c r="E118" s="22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2"/>
      <c r="B119" s="22"/>
      <c r="C119" s="22"/>
      <c r="D119" s="22"/>
      <c r="E119" s="22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2"/>
      <c r="B120" s="22"/>
      <c r="C120" s="22"/>
      <c r="D120" s="22"/>
      <c r="E120" s="22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2"/>
      <c r="B121" s="22"/>
      <c r="C121" s="22"/>
      <c r="D121" s="22"/>
      <c r="E121" s="22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2"/>
      <c r="B122" s="22"/>
      <c r="C122" s="22"/>
      <c r="D122" s="22"/>
      <c r="E122" s="22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2"/>
      <c r="B123" s="22"/>
      <c r="C123" s="22"/>
      <c r="D123" s="22"/>
      <c r="E123" s="22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2"/>
      <c r="B124" s="22"/>
      <c r="C124" s="22"/>
      <c r="D124" s="22"/>
      <c r="E124" s="22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2"/>
      <c r="B125" s="22"/>
      <c r="C125" s="22"/>
      <c r="D125" s="22"/>
      <c r="E125" s="22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2"/>
      <c r="B126" s="22"/>
      <c r="C126" s="22"/>
      <c r="D126" s="22"/>
      <c r="E126" s="22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2"/>
      <c r="B127" s="22"/>
      <c r="C127" s="22"/>
      <c r="D127" s="22"/>
      <c r="E127" s="22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2"/>
      <c r="B128" s="22"/>
      <c r="C128" s="22"/>
      <c r="D128" s="22"/>
      <c r="E128" s="22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2"/>
      <c r="B129" s="22"/>
      <c r="C129" s="22"/>
      <c r="D129" s="22"/>
      <c r="E129" s="22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2"/>
      <c r="B130" s="22"/>
      <c r="C130" s="22"/>
      <c r="D130" s="22"/>
      <c r="E130" s="22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2"/>
      <c r="B131" s="22"/>
      <c r="C131" s="22"/>
      <c r="D131" s="22"/>
      <c r="E131" s="22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2"/>
      <c r="B132" s="22"/>
      <c r="C132" s="22"/>
      <c r="D132" s="22"/>
      <c r="E132" s="22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2"/>
      <c r="B133" s="22"/>
      <c r="C133" s="22"/>
      <c r="D133" s="22"/>
      <c r="E133" s="22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2"/>
      <c r="B134" s="22"/>
      <c r="C134" s="22"/>
      <c r="D134" s="22"/>
      <c r="E134" s="22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2"/>
      <c r="B135" s="22"/>
      <c r="C135" s="22"/>
      <c r="D135" s="22"/>
      <c r="E135" s="22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2"/>
      <c r="B136" s="22"/>
      <c r="C136" s="22"/>
      <c r="D136" s="22"/>
      <c r="E136" s="22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2"/>
      <c r="B137" s="22"/>
      <c r="C137" s="22"/>
      <c r="D137" s="22"/>
      <c r="E137" s="22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2"/>
      <c r="B138" s="22"/>
      <c r="C138" s="22"/>
      <c r="D138" s="22"/>
      <c r="E138" s="22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2"/>
      <c r="B139" s="22"/>
      <c r="C139" s="22"/>
      <c r="D139" s="22"/>
      <c r="E139" s="22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2"/>
      <c r="B140" s="22"/>
      <c r="C140" s="22"/>
      <c r="D140" s="22"/>
      <c r="E140" s="22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2"/>
      <c r="B141" s="22"/>
      <c r="C141" s="22"/>
      <c r="D141" s="22"/>
      <c r="E141" s="22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2"/>
      <c r="B142" s="22"/>
      <c r="C142" s="22"/>
      <c r="D142" s="22"/>
      <c r="E142" s="22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2"/>
      <c r="B143" s="22"/>
      <c r="C143" s="22"/>
      <c r="D143" s="22"/>
      <c r="E143" s="22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2"/>
      <c r="B144" s="22"/>
      <c r="C144" s="22"/>
      <c r="D144" s="22"/>
      <c r="E144" s="22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2"/>
      <c r="B145" s="22"/>
      <c r="C145" s="22"/>
      <c r="D145" s="22"/>
      <c r="E145" s="22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2"/>
      <c r="B146" s="22"/>
      <c r="C146" s="22"/>
      <c r="D146" s="22"/>
      <c r="E146" s="22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2"/>
      <c r="B147" s="22"/>
      <c r="C147" s="22"/>
      <c r="D147" s="22"/>
      <c r="E147" s="22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2"/>
      <c r="B148" s="22"/>
      <c r="C148" s="22"/>
      <c r="D148" s="22"/>
      <c r="E148" s="22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2"/>
      <c r="B149" s="22"/>
      <c r="C149" s="22"/>
      <c r="D149" s="22"/>
      <c r="E149" s="22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2"/>
      <c r="B150" s="22"/>
      <c r="C150" s="22"/>
      <c r="D150" s="22"/>
      <c r="E150" s="22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2"/>
      <c r="B151" s="22"/>
      <c r="C151" s="22"/>
      <c r="D151" s="22"/>
      <c r="E151" s="22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2"/>
      <c r="B152" s="22"/>
      <c r="C152" s="22"/>
      <c r="D152" s="22"/>
      <c r="E152" s="22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2"/>
      <c r="B153" s="22"/>
      <c r="C153" s="22"/>
      <c r="D153" s="22"/>
      <c r="E153" s="22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2"/>
      <c r="B154" s="22"/>
      <c r="C154" s="22"/>
      <c r="D154" s="22"/>
      <c r="E154" s="22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2"/>
      <c r="B155" s="22"/>
      <c r="C155" s="22"/>
      <c r="D155" s="22"/>
      <c r="E155" s="22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2"/>
      <c r="B156" s="22"/>
      <c r="C156" s="22"/>
      <c r="D156" s="22"/>
      <c r="E156" s="22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2"/>
      <c r="B157" s="22"/>
      <c r="C157" s="22"/>
      <c r="D157" s="22"/>
      <c r="E157" s="22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2"/>
      <c r="B158" s="22"/>
      <c r="C158" s="22"/>
      <c r="D158" s="22"/>
      <c r="E158" s="22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2"/>
      <c r="B159" s="22"/>
      <c r="C159" s="22"/>
      <c r="D159" s="22"/>
      <c r="E159" s="22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2"/>
      <c r="B160" s="22"/>
      <c r="C160" s="22"/>
      <c r="D160" s="22"/>
      <c r="E160" s="22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2"/>
      <c r="B161" s="22"/>
      <c r="C161" s="22"/>
      <c r="D161" s="22"/>
      <c r="E161" s="22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2"/>
      <c r="B162" s="22"/>
      <c r="C162" s="22"/>
      <c r="D162" s="22"/>
      <c r="E162" s="22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2"/>
      <c r="B163" s="22"/>
      <c r="C163" s="22"/>
      <c r="D163" s="22"/>
      <c r="E163" s="22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2"/>
      <c r="B164" s="22"/>
      <c r="C164" s="22"/>
      <c r="D164" s="22"/>
      <c r="E164" s="22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2"/>
      <c r="B165" s="22"/>
      <c r="C165" s="22"/>
      <c r="D165" s="22"/>
      <c r="E165" s="22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2"/>
      <c r="B166" s="22"/>
      <c r="C166" s="22"/>
      <c r="D166" s="22"/>
      <c r="E166" s="22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2"/>
      <c r="B167" s="22"/>
      <c r="C167" s="22"/>
      <c r="D167" s="22"/>
      <c r="E167" s="22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2"/>
      <c r="B168" s="22"/>
      <c r="C168" s="22"/>
      <c r="D168" s="22"/>
      <c r="E168" s="22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2"/>
      <c r="B169" s="22"/>
      <c r="C169" s="22"/>
      <c r="D169" s="22"/>
      <c r="E169" s="22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2"/>
      <c r="B170" s="22"/>
      <c r="C170" s="22"/>
      <c r="D170" s="22"/>
      <c r="E170" s="22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2"/>
      <c r="B171" s="22"/>
      <c r="C171" s="22"/>
      <c r="D171" s="22"/>
      <c r="E171" s="22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2"/>
      <c r="B172" s="22"/>
      <c r="C172" s="22"/>
      <c r="D172" s="22"/>
      <c r="E172" s="22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2"/>
      <c r="B173" s="22"/>
      <c r="C173" s="22"/>
      <c r="D173" s="22"/>
      <c r="E173" s="22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2"/>
      <c r="B174" s="22"/>
      <c r="C174" s="22"/>
      <c r="D174" s="22"/>
      <c r="E174" s="22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2"/>
      <c r="B175" s="22"/>
      <c r="C175" s="22"/>
      <c r="D175" s="22"/>
      <c r="E175" s="22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2"/>
      <c r="B176" s="22"/>
      <c r="C176" s="22"/>
      <c r="D176" s="22"/>
      <c r="E176" s="22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2"/>
      <c r="B177" s="22"/>
      <c r="C177" s="22"/>
      <c r="D177" s="22"/>
      <c r="E177" s="22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2"/>
      <c r="B178" s="22"/>
      <c r="C178" s="22"/>
      <c r="D178" s="22"/>
      <c r="E178" s="22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2"/>
      <c r="B179" s="22"/>
      <c r="C179" s="22"/>
      <c r="D179" s="22"/>
      <c r="E179" s="22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2"/>
      <c r="B180" s="22"/>
      <c r="C180" s="22"/>
      <c r="D180" s="22"/>
      <c r="E180" s="22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2"/>
      <c r="B181" s="22"/>
      <c r="C181" s="22"/>
      <c r="D181" s="22"/>
      <c r="E181" s="22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2"/>
      <c r="B182" s="22"/>
      <c r="C182" s="22"/>
      <c r="D182" s="22"/>
      <c r="E182" s="22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2"/>
      <c r="B183" s="22"/>
      <c r="C183" s="22"/>
      <c r="D183" s="22"/>
      <c r="E183" s="22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2"/>
      <c r="B184" s="22"/>
      <c r="C184" s="22"/>
      <c r="D184" s="22"/>
      <c r="E184" s="22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2"/>
      <c r="B185" s="22"/>
      <c r="C185" s="22"/>
      <c r="D185" s="22"/>
      <c r="E185" s="22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2"/>
      <c r="B186" s="22"/>
      <c r="C186" s="22"/>
      <c r="D186" s="22"/>
      <c r="E186" s="22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2"/>
      <c r="B187" s="22"/>
      <c r="C187" s="22"/>
      <c r="D187" s="22"/>
      <c r="E187" s="22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2"/>
      <c r="B188" s="22"/>
      <c r="C188" s="22"/>
      <c r="D188" s="22"/>
      <c r="E188" s="22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2"/>
      <c r="B189" s="22"/>
      <c r="C189" s="22"/>
      <c r="D189" s="22"/>
      <c r="E189" s="22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2"/>
      <c r="B190" s="22"/>
      <c r="C190" s="22"/>
      <c r="D190" s="22"/>
      <c r="E190" s="22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2"/>
      <c r="B191" s="22"/>
      <c r="C191" s="22"/>
      <c r="D191" s="22"/>
      <c r="E191" s="22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2"/>
      <c r="B192" s="22"/>
      <c r="C192" s="22"/>
      <c r="D192" s="22"/>
      <c r="E192" s="22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2"/>
      <c r="B193" s="22"/>
      <c r="C193" s="22"/>
      <c r="D193" s="22"/>
      <c r="E193" s="22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2"/>
      <c r="B194" s="22"/>
      <c r="C194" s="22"/>
      <c r="D194" s="22"/>
      <c r="E194" s="22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2"/>
      <c r="B195" s="22"/>
      <c r="C195" s="22"/>
      <c r="D195" s="22"/>
      <c r="E195" s="22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2"/>
      <c r="B196" s="22"/>
      <c r="C196" s="22"/>
      <c r="D196" s="22"/>
      <c r="E196" s="22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2"/>
      <c r="B197" s="22"/>
      <c r="C197" s="22"/>
      <c r="D197" s="22"/>
      <c r="E197" s="22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2"/>
      <c r="B198" s="22"/>
      <c r="C198" s="22"/>
      <c r="D198" s="22"/>
      <c r="E198" s="22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2"/>
      <c r="B199" s="22"/>
      <c r="C199" s="22"/>
      <c r="D199" s="22"/>
      <c r="E199" s="22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2"/>
      <c r="B200" s="22"/>
      <c r="C200" s="22"/>
      <c r="D200" s="22"/>
      <c r="E200" s="22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2"/>
      <c r="B201" s="22"/>
      <c r="C201" s="22"/>
      <c r="D201" s="22"/>
      <c r="E201" s="22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2"/>
      <c r="B202" s="22"/>
      <c r="C202" s="22"/>
      <c r="D202" s="22"/>
      <c r="E202" s="22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2"/>
      <c r="B203" s="22"/>
      <c r="C203" s="22"/>
      <c r="D203" s="22"/>
      <c r="E203" s="22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2"/>
      <c r="B204" s="22"/>
      <c r="C204" s="22"/>
      <c r="D204" s="22"/>
      <c r="E204" s="22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2"/>
      <c r="B205" s="22"/>
      <c r="C205" s="22"/>
      <c r="D205" s="22"/>
      <c r="E205" s="22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2"/>
      <c r="B206" s="22"/>
      <c r="C206" s="22"/>
      <c r="D206" s="22"/>
      <c r="E206" s="22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2"/>
      <c r="B207" s="22"/>
      <c r="C207" s="22"/>
      <c r="D207" s="22"/>
      <c r="E207" s="22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2"/>
      <c r="B208" s="22"/>
      <c r="C208" s="22"/>
      <c r="D208" s="22"/>
      <c r="E208" s="22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2"/>
      <c r="B209" s="22"/>
      <c r="C209" s="22"/>
      <c r="D209" s="22"/>
      <c r="E209" s="22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2"/>
      <c r="B210" s="22"/>
      <c r="C210" s="22"/>
      <c r="D210" s="22"/>
      <c r="E210" s="22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2"/>
      <c r="B211" s="22"/>
      <c r="C211" s="22"/>
      <c r="D211" s="22"/>
      <c r="E211" s="22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2"/>
      <c r="B212" s="22"/>
      <c r="C212" s="22"/>
      <c r="D212" s="22"/>
      <c r="E212" s="22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2"/>
      <c r="B213" s="22"/>
      <c r="C213" s="22"/>
      <c r="D213" s="22"/>
      <c r="E213" s="22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2"/>
      <c r="B214" s="22"/>
      <c r="C214" s="22"/>
      <c r="D214" s="22"/>
      <c r="E214" s="22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2"/>
      <c r="B215" s="22"/>
      <c r="C215" s="22"/>
      <c r="D215" s="22"/>
      <c r="E215" s="22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2"/>
      <c r="B216" s="22"/>
      <c r="C216" s="22"/>
      <c r="D216" s="22"/>
      <c r="E216" s="22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2"/>
      <c r="B217" s="22"/>
      <c r="C217" s="22"/>
      <c r="D217" s="22"/>
      <c r="E217" s="22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2"/>
      <c r="B218" s="22"/>
      <c r="C218" s="22"/>
      <c r="D218" s="22"/>
      <c r="E218" s="22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2"/>
      <c r="B219" s="22"/>
      <c r="C219" s="22"/>
      <c r="D219" s="22"/>
      <c r="E219" s="22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2"/>
      <c r="B220" s="22"/>
      <c r="C220" s="22"/>
      <c r="D220" s="22"/>
      <c r="E220" s="22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2"/>
      <c r="B221" s="22"/>
      <c r="C221" s="22"/>
      <c r="D221" s="22"/>
      <c r="E221" s="22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2"/>
      <c r="B222" s="22"/>
      <c r="C222" s="22"/>
      <c r="D222" s="22"/>
      <c r="E222" s="22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2"/>
      <c r="B223" s="22"/>
      <c r="C223" s="22"/>
      <c r="D223" s="22"/>
      <c r="E223" s="22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2"/>
      <c r="B224" s="22"/>
      <c r="C224" s="22"/>
      <c r="D224" s="22"/>
      <c r="E224" s="22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2"/>
      <c r="B225" s="22"/>
      <c r="C225" s="22"/>
      <c r="D225" s="22"/>
      <c r="E225" s="22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2"/>
      <c r="B226" s="22"/>
      <c r="C226" s="22"/>
      <c r="D226" s="22"/>
      <c r="E226" s="22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2"/>
      <c r="B227" s="22"/>
      <c r="C227" s="22"/>
      <c r="D227" s="22"/>
      <c r="E227" s="22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2"/>
      <c r="B228" s="22"/>
      <c r="C228" s="22"/>
      <c r="D228" s="22"/>
      <c r="E228" s="22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2"/>
      <c r="B229" s="22"/>
      <c r="C229" s="22"/>
      <c r="D229" s="22"/>
      <c r="E229" s="22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2"/>
      <c r="B230" s="22"/>
      <c r="C230" s="22"/>
      <c r="D230" s="22"/>
      <c r="E230" s="22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2"/>
      <c r="B231" s="22"/>
      <c r="C231" s="22"/>
      <c r="D231" s="22"/>
      <c r="E231" s="22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2"/>
      <c r="B232" s="22"/>
      <c r="C232" s="22"/>
      <c r="D232" s="22"/>
      <c r="E232" s="22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2"/>
      <c r="B233" s="22"/>
      <c r="C233" s="22"/>
      <c r="D233" s="22"/>
      <c r="E233" s="22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2"/>
      <c r="B234" s="22"/>
      <c r="C234" s="22"/>
      <c r="D234" s="22"/>
      <c r="E234" s="22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2"/>
      <c r="B235" s="22"/>
      <c r="C235" s="22"/>
      <c r="D235" s="22"/>
      <c r="E235" s="22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2"/>
      <c r="B236" s="22"/>
      <c r="C236" s="22"/>
      <c r="D236" s="22"/>
      <c r="E236" s="22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2"/>
      <c r="B237" s="22"/>
      <c r="C237" s="22"/>
      <c r="D237" s="22"/>
      <c r="E237" s="22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2"/>
      <c r="B238" s="22"/>
      <c r="C238" s="22"/>
      <c r="D238" s="22"/>
      <c r="E238" s="22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2"/>
      <c r="B239" s="22"/>
      <c r="C239" s="22"/>
      <c r="D239" s="22"/>
      <c r="E239" s="22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2"/>
      <c r="B240" s="22"/>
      <c r="C240" s="22"/>
      <c r="D240" s="22"/>
      <c r="E240" s="22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2"/>
      <c r="B241" s="22"/>
      <c r="C241" s="22"/>
      <c r="D241" s="22"/>
      <c r="E241" s="22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2"/>
      <c r="B242" s="22"/>
      <c r="C242" s="22"/>
      <c r="D242" s="22"/>
      <c r="E242" s="22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2"/>
      <c r="B243" s="22"/>
      <c r="C243" s="22"/>
      <c r="D243" s="22"/>
      <c r="E243" s="22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2"/>
      <c r="B244" s="22"/>
      <c r="C244" s="22"/>
      <c r="D244" s="22"/>
      <c r="E244" s="22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2"/>
      <c r="B245" s="22"/>
      <c r="C245" s="22"/>
      <c r="D245" s="22"/>
      <c r="E245" s="22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2"/>
      <c r="B246" s="22"/>
      <c r="C246" s="22"/>
      <c r="D246" s="22"/>
      <c r="E246" s="22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2"/>
      <c r="B247" s="22"/>
      <c r="C247" s="22"/>
      <c r="D247" s="22"/>
      <c r="E247" s="22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2"/>
      <c r="B248" s="22"/>
      <c r="C248" s="22"/>
      <c r="D248" s="22"/>
      <c r="E248" s="22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2"/>
      <c r="B249" s="22"/>
      <c r="C249" s="22"/>
      <c r="D249" s="22"/>
      <c r="E249" s="22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2"/>
      <c r="B250" s="22"/>
      <c r="C250" s="22"/>
      <c r="D250" s="22"/>
      <c r="E250" s="22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2"/>
      <c r="B251" s="22"/>
      <c r="C251" s="22"/>
      <c r="D251" s="22"/>
      <c r="E251" s="22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2"/>
      <c r="B252" s="22"/>
      <c r="C252" s="22"/>
      <c r="D252" s="22"/>
      <c r="E252" s="22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2"/>
      <c r="B253" s="22"/>
      <c r="C253" s="22"/>
      <c r="D253" s="22"/>
      <c r="E253" s="22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2"/>
      <c r="B254" s="22"/>
      <c r="C254" s="22"/>
      <c r="D254" s="22"/>
      <c r="E254" s="22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2"/>
      <c r="B255" s="22"/>
      <c r="C255" s="22"/>
      <c r="D255" s="22"/>
      <c r="E255" s="22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2"/>
      <c r="B256" s="22"/>
      <c r="C256" s="22"/>
      <c r="D256" s="22"/>
      <c r="E256" s="22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2"/>
      <c r="B257" s="22"/>
      <c r="C257" s="22"/>
      <c r="D257" s="22"/>
      <c r="E257" s="22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2"/>
      <c r="B258" s="22"/>
      <c r="C258" s="22"/>
      <c r="D258" s="22"/>
      <c r="E258" s="22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2"/>
      <c r="B259" s="22"/>
      <c r="C259" s="22"/>
      <c r="D259" s="22"/>
      <c r="E259" s="22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2"/>
      <c r="B260" s="22"/>
      <c r="C260" s="22"/>
      <c r="D260" s="22"/>
      <c r="E260" s="22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2"/>
      <c r="B261" s="22"/>
      <c r="C261" s="22"/>
      <c r="D261" s="22"/>
      <c r="E261" s="22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2"/>
      <c r="B262" s="22"/>
      <c r="C262" s="22"/>
      <c r="D262" s="22"/>
      <c r="E262" s="22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2"/>
      <c r="B263" s="22"/>
      <c r="C263" s="22"/>
      <c r="D263" s="22"/>
      <c r="E263" s="22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2"/>
      <c r="B264" s="22"/>
      <c r="C264" s="22"/>
      <c r="D264" s="22"/>
      <c r="E264" s="22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2"/>
      <c r="B265" s="22"/>
      <c r="C265" s="22"/>
      <c r="D265" s="22"/>
      <c r="E265" s="22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2"/>
      <c r="B266" s="22"/>
      <c r="C266" s="22"/>
      <c r="D266" s="22"/>
      <c r="E266" s="22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2"/>
      <c r="B267" s="22"/>
      <c r="C267" s="22"/>
      <c r="D267" s="22"/>
      <c r="E267" s="22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2"/>
      <c r="B268" s="22"/>
      <c r="C268" s="22"/>
      <c r="D268" s="22"/>
      <c r="E268" s="22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2"/>
      <c r="B269" s="22"/>
      <c r="C269" s="22"/>
      <c r="D269" s="22"/>
      <c r="E269" s="22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2"/>
      <c r="B270" s="22"/>
      <c r="C270" s="22"/>
      <c r="D270" s="22"/>
      <c r="E270" s="22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2"/>
      <c r="B271" s="22"/>
      <c r="C271" s="22"/>
      <c r="D271" s="22"/>
      <c r="E271" s="22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2"/>
      <c r="B272" s="22"/>
      <c r="C272" s="22"/>
      <c r="D272" s="22"/>
      <c r="E272" s="22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2"/>
      <c r="B273" s="22"/>
      <c r="C273" s="22"/>
      <c r="D273" s="22"/>
      <c r="E273" s="22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2"/>
      <c r="B274" s="22"/>
      <c r="C274" s="22"/>
      <c r="D274" s="22"/>
      <c r="E274" s="22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2"/>
      <c r="B275" s="22"/>
      <c r="C275" s="22"/>
      <c r="D275" s="22"/>
      <c r="E275" s="22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2"/>
      <c r="B276" s="22"/>
      <c r="C276" s="22"/>
      <c r="D276" s="22"/>
      <c r="E276" s="22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2"/>
      <c r="B277" s="22"/>
      <c r="C277" s="22"/>
      <c r="D277" s="22"/>
      <c r="E277" s="22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2"/>
      <c r="B278" s="22"/>
      <c r="C278" s="22"/>
      <c r="D278" s="22"/>
      <c r="E278" s="22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2"/>
      <c r="B279" s="22"/>
      <c r="C279" s="22"/>
      <c r="D279" s="22"/>
      <c r="E279" s="22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2"/>
      <c r="B280" s="22"/>
      <c r="C280" s="22"/>
      <c r="D280" s="22"/>
      <c r="E280" s="22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2"/>
      <c r="B281" s="22"/>
      <c r="C281" s="22"/>
      <c r="D281" s="22"/>
      <c r="E281" s="22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2"/>
      <c r="B282" s="22"/>
      <c r="C282" s="22"/>
      <c r="D282" s="22"/>
      <c r="E282" s="22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2"/>
      <c r="B283" s="22"/>
      <c r="C283" s="22"/>
      <c r="D283" s="22"/>
      <c r="E283" s="22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2"/>
      <c r="B284" s="22"/>
      <c r="C284" s="22"/>
      <c r="D284" s="22"/>
      <c r="E284" s="22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2"/>
      <c r="B285" s="22"/>
      <c r="C285" s="22"/>
      <c r="D285" s="22"/>
      <c r="E285" s="22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2"/>
      <c r="B286" s="22"/>
      <c r="C286" s="22"/>
      <c r="D286" s="22"/>
      <c r="E286" s="22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2"/>
      <c r="B287" s="22"/>
      <c r="C287" s="22"/>
      <c r="D287" s="22"/>
      <c r="E287" s="22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2"/>
      <c r="B288" s="22"/>
      <c r="C288" s="22"/>
      <c r="D288" s="22"/>
      <c r="E288" s="22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2"/>
      <c r="B289" s="22"/>
      <c r="C289" s="22"/>
      <c r="D289" s="22"/>
      <c r="E289" s="22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2"/>
      <c r="B290" s="22"/>
      <c r="C290" s="22"/>
      <c r="D290" s="22"/>
      <c r="E290" s="22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2"/>
      <c r="B291" s="22"/>
      <c r="C291" s="22"/>
      <c r="D291" s="22"/>
      <c r="E291" s="22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2"/>
      <c r="B292" s="22"/>
      <c r="C292" s="22"/>
      <c r="D292" s="22"/>
      <c r="E292" s="22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2"/>
      <c r="B293" s="22"/>
      <c r="C293" s="22"/>
      <c r="D293" s="22"/>
      <c r="E293" s="22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2"/>
      <c r="B294" s="22"/>
      <c r="C294" s="22"/>
      <c r="D294" s="22"/>
      <c r="E294" s="22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2"/>
      <c r="B295" s="22"/>
      <c r="C295" s="22"/>
      <c r="D295" s="22"/>
      <c r="E295" s="22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2"/>
      <c r="B296" s="22"/>
      <c r="C296" s="22"/>
      <c r="D296" s="22"/>
      <c r="E296" s="22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2"/>
      <c r="B297" s="22"/>
      <c r="C297" s="22"/>
      <c r="D297" s="22"/>
      <c r="E297" s="22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2"/>
      <c r="B298" s="22"/>
      <c r="C298" s="22"/>
      <c r="D298" s="22"/>
      <c r="E298" s="22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2"/>
      <c r="B299" s="22"/>
      <c r="C299" s="22"/>
      <c r="D299" s="22"/>
      <c r="E299" s="22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2"/>
      <c r="B300" s="22"/>
      <c r="C300" s="22"/>
      <c r="D300" s="22"/>
      <c r="E300" s="22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2"/>
      <c r="B301" s="22"/>
      <c r="C301" s="22"/>
      <c r="D301" s="22"/>
      <c r="E301" s="22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2"/>
      <c r="B302" s="22"/>
      <c r="C302" s="22"/>
      <c r="D302" s="22"/>
      <c r="E302" s="22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2"/>
      <c r="B303" s="22"/>
      <c r="C303" s="22"/>
      <c r="D303" s="22"/>
      <c r="E303" s="22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2"/>
      <c r="B304" s="22"/>
      <c r="C304" s="22"/>
      <c r="D304" s="22"/>
      <c r="E304" s="22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2"/>
      <c r="B305" s="22"/>
      <c r="C305" s="22"/>
      <c r="D305" s="22"/>
      <c r="E305" s="22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2"/>
      <c r="B306" s="22"/>
      <c r="C306" s="22"/>
      <c r="D306" s="22"/>
      <c r="E306" s="22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2"/>
      <c r="B307" s="22"/>
      <c r="C307" s="22"/>
      <c r="D307" s="22"/>
      <c r="E307" s="22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2"/>
      <c r="B308" s="22"/>
      <c r="C308" s="22"/>
      <c r="D308" s="22"/>
      <c r="E308" s="22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2"/>
      <c r="B309" s="22"/>
      <c r="C309" s="22"/>
      <c r="D309" s="22"/>
      <c r="E309" s="22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2"/>
      <c r="B310" s="22"/>
      <c r="C310" s="22"/>
      <c r="D310" s="22"/>
      <c r="E310" s="22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2"/>
      <c r="B311" s="22"/>
      <c r="C311" s="22"/>
      <c r="D311" s="22"/>
      <c r="E311" s="22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2"/>
      <c r="B312" s="22"/>
      <c r="C312" s="22"/>
      <c r="D312" s="22"/>
      <c r="E312" s="22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2"/>
      <c r="B313" s="22"/>
      <c r="C313" s="22"/>
      <c r="D313" s="22"/>
      <c r="E313" s="22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2"/>
      <c r="B314" s="22"/>
      <c r="C314" s="22"/>
      <c r="D314" s="22"/>
      <c r="E314" s="22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2"/>
      <c r="B315" s="22"/>
      <c r="C315" s="22"/>
      <c r="D315" s="22"/>
      <c r="E315" s="22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2"/>
      <c r="B316" s="22"/>
      <c r="C316" s="22"/>
      <c r="D316" s="22"/>
      <c r="E316" s="22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2"/>
      <c r="B317" s="22"/>
      <c r="C317" s="22"/>
      <c r="D317" s="22"/>
      <c r="E317" s="22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2"/>
      <c r="B318" s="22"/>
      <c r="C318" s="22"/>
      <c r="D318" s="22"/>
      <c r="E318" s="22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2"/>
      <c r="B319" s="22"/>
      <c r="C319" s="22"/>
      <c r="D319" s="22"/>
      <c r="E319" s="22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2"/>
      <c r="B320" s="22"/>
      <c r="C320" s="22"/>
      <c r="D320" s="22"/>
      <c r="E320" s="22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2"/>
      <c r="B321" s="22"/>
      <c r="C321" s="22"/>
      <c r="D321" s="22"/>
      <c r="E321" s="22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2"/>
      <c r="B322" s="22"/>
      <c r="C322" s="22"/>
      <c r="D322" s="22"/>
      <c r="E322" s="22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2"/>
      <c r="B323" s="22"/>
      <c r="C323" s="22"/>
      <c r="D323" s="22"/>
      <c r="E323" s="22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2"/>
      <c r="B324" s="22"/>
      <c r="C324" s="22"/>
      <c r="D324" s="22"/>
      <c r="E324" s="22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2"/>
      <c r="B325" s="22"/>
      <c r="C325" s="22"/>
      <c r="D325" s="22"/>
      <c r="E325" s="22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2"/>
      <c r="B326" s="22"/>
      <c r="C326" s="22"/>
      <c r="D326" s="22"/>
      <c r="E326" s="22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2"/>
      <c r="B327" s="22"/>
      <c r="C327" s="22"/>
      <c r="D327" s="22"/>
      <c r="E327" s="22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2"/>
      <c r="B328" s="22"/>
      <c r="C328" s="22"/>
      <c r="D328" s="22"/>
      <c r="E328" s="22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2"/>
      <c r="B329" s="22"/>
      <c r="C329" s="22"/>
      <c r="D329" s="22"/>
      <c r="E329" s="22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2"/>
      <c r="B330" s="22"/>
      <c r="C330" s="22"/>
      <c r="D330" s="22"/>
      <c r="E330" s="22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2"/>
      <c r="B331" s="22"/>
      <c r="C331" s="22"/>
      <c r="D331" s="22"/>
      <c r="E331" s="22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2"/>
      <c r="B332" s="22"/>
      <c r="C332" s="22"/>
      <c r="D332" s="22"/>
      <c r="E332" s="22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2"/>
      <c r="B333" s="22"/>
      <c r="C333" s="22"/>
      <c r="D333" s="22"/>
      <c r="E333" s="22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2"/>
      <c r="B334" s="22"/>
      <c r="C334" s="22"/>
      <c r="D334" s="22"/>
      <c r="E334" s="22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2"/>
      <c r="B335" s="22"/>
      <c r="C335" s="22"/>
      <c r="D335" s="22"/>
      <c r="E335" s="22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2"/>
      <c r="B336" s="22"/>
      <c r="C336" s="22"/>
      <c r="D336" s="22"/>
      <c r="E336" s="22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2"/>
      <c r="B337" s="22"/>
      <c r="C337" s="22"/>
      <c r="D337" s="22"/>
      <c r="E337" s="22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2"/>
      <c r="B338" s="22"/>
      <c r="C338" s="22"/>
      <c r="D338" s="22"/>
      <c r="E338" s="22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2"/>
      <c r="B339" s="22"/>
      <c r="C339" s="22"/>
      <c r="D339" s="22"/>
      <c r="E339" s="22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2"/>
      <c r="B340" s="22"/>
      <c r="C340" s="22"/>
      <c r="D340" s="22"/>
      <c r="E340" s="22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2"/>
      <c r="B341" s="22"/>
      <c r="C341" s="22"/>
      <c r="D341" s="22"/>
      <c r="E341" s="22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2"/>
      <c r="B342" s="22"/>
      <c r="C342" s="22"/>
      <c r="D342" s="22"/>
      <c r="E342" s="22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2"/>
      <c r="B343" s="22"/>
      <c r="C343" s="22"/>
      <c r="D343" s="22"/>
      <c r="E343" s="22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2"/>
      <c r="B344" s="22"/>
      <c r="C344" s="22"/>
      <c r="D344" s="22"/>
      <c r="E344" s="22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2"/>
      <c r="B345" s="22"/>
      <c r="C345" s="22"/>
      <c r="D345" s="22"/>
      <c r="E345" s="22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2"/>
      <c r="B346" s="22"/>
      <c r="C346" s="22"/>
      <c r="D346" s="22"/>
      <c r="E346" s="22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2"/>
      <c r="B347" s="22"/>
      <c r="C347" s="22"/>
      <c r="D347" s="22"/>
      <c r="E347" s="22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2"/>
      <c r="B348" s="22"/>
      <c r="C348" s="22"/>
      <c r="D348" s="22"/>
      <c r="E348" s="22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2"/>
      <c r="B349" s="22"/>
      <c r="C349" s="22"/>
      <c r="D349" s="22"/>
      <c r="E349" s="22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2"/>
      <c r="B350" s="22"/>
      <c r="C350" s="22"/>
      <c r="D350" s="22"/>
      <c r="E350" s="22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2"/>
      <c r="B351" s="22"/>
      <c r="C351" s="22"/>
      <c r="D351" s="22"/>
      <c r="E351" s="22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2"/>
      <c r="B352" s="22"/>
      <c r="C352" s="22"/>
      <c r="D352" s="22"/>
      <c r="E352" s="22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2"/>
      <c r="B353" s="22"/>
      <c r="C353" s="22"/>
      <c r="D353" s="22"/>
      <c r="E353" s="22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2"/>
      <c r="B354" s="22"/>
      <c r="C354" s="22"/>
      <c r="D354" s="22"/>
      <c r="E354" s="22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2"/>
      <c r="B355" s="22"/>
      <c r="C355" s="22"/>
      <c r="D355" s="22"/>
      <c r="E355" s="22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2"/>
      <c r="B356" s="22"/>
      <c r="C356" s="22"/>
      <c r="D356" s="22"/>
      <c r="E356" s="22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2"/>
      <c r="B357" s="22"/>
      <c r="C357" s="22"/>
      <c r="D357" s="22"/>
      <c r="E357" s="22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2"/>
      <c r="B358" s="22"/>
      <c r="C358" s="22"/>
      <c r="D358" s="22"/>
      <c r="E358" s="22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2"/>
      <c r="B359" s="22"/>
      <c r="C359" s="22"/>
      <c r="D359" s="22"/>
      <c r="E359" s="22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2"/>
      <c r="B360" s="22"/>
      <c r="C360" s="22"/>
      <c r="D360" s="22"/>
      <c r="E360" s="22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2"/>
      <c r="B361" s="22"/>
      <c r="C361" s="22"/>
      <c r="D361" s="22"/>
      <c r="E361" s="22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2"/>
      <c r="B362" s="22"/>
      <c r="C362" s="22"/>
      <c r="D362" s="22"/>
      <c r="E362" s="22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2"/>
      <c r="B363" s="22"/>
      <c r="C363" s="22"/>
      <c r="D363" s="22"/>
      <c r="E363" s="22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2"/>
      <c r="B364" s="22"/>
      <c r="C364" s="22"/>
      <c r="D364" s="22"/>
      <c r="E364" s="22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2"/>
      <c r="B365" s="22"/>
      <c r="C365" s="22"/>
      <c r="D365" s="22"/>
      <c r="E365" s="22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2"/>
      <c r="B366" s="22"/>
      <c r="C366" s="22"/>
      <c r="D366" s="22"/>
      <c r="E366" s="22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2"/>
      <c r="B367" s="22"/>
      <c r="C367" s="22"/>
      <c r="D367" s="22"/>
      <c r="E367" s="22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2"/>
      <c r="B368" s="22"/>
      <c r="C368" s="22"/>
      <c r="D368" s="22"/>
      <c r="E368" s="22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2"/>
      <c r="B369" s="22"/>
      <c r="C369" s="22"/>
      <c r="D369" s="22"/>
      <c r="E369" s="22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2"/>
      <c r="B370" s="22"/>
      <c r="C370" s="22"/>
      <c r="D370" s="22"/>
      <c r="E370" s="22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2"/>
      <c r="B371" s="22"/>
      <c r="C371" s="22"/>
      <c r="D371" s="22"/>
      <c r="E371" s="22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2"/>
      <c r="B372" s="22"/>
      <c r="C372" s="22"/>
      <c r="D372" s="22"/>
      <c r="E372" s="22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2"/>
      <c r="B373" s="22"/>
      <c r="C373" s="22"/>
      <c r="D373" s="22"/>
      <c r="E373" s="22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2"/>
      <c r="B374" s="22"/>
      <c r="C374" s="22"/>
      <c r="D374" s="22"/>
      <c r="E374" s="22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2"/>
      <c r="B375" s="22"/>
      <c r="C375" s="22"/>
      <c r="D375" s="22"/>
      <c r="E375" s="22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2"/>
      <c r="B376" s="22"/>
      <c r="C376" s="22"/>
      <c r="D376" s="22"/>
      <c r="E376" s="22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2"/>
      <c r="B377" s="22"/>
      <c r="C377" s="22"/>
      <c r="D377" s="22"/>
      <c r="E377" s="22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2"/>
      <c r="B378" s="22"/>
      <c r="C378" s="22"/>
      <c r="D378" s="22"/>
      <c r="E378" s="22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2"/>
      <c r="B379" s="22"/>
      <c r="C379" s="22"/>
      <c r="D379" s="22"/>
      <c r="E379" s="22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2"/>
      <c r="B380" s="22"/>
      <c r="C380" s="22"/>
      <c r="D380" s="22"/>
      <c r="E380" s="22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2"/>
      <c r="B381" s="22"/>
      <c r="C381" s="22"/>
      <c r="D381" s="22"/>
      <c r="E381" s="22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2"/>
      <c r="B382" s="22"/>
      <c r="C382" s="22"/>
      <c r="D382" s="22"/>
      <c r="E382" s="22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2"/>
      <c r="B383" s="22"/>
      <c r="C383" s="22"/>
      <c r="D383" s="22"/>
      <c r="E383" s="22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2"/>
      <c r="B384" s="22"/>
      <c r="C384" s="22"/>
      <c r="D384" s="22"/>
      <c r="E384" s="22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2"/>
      <c r="B385" s="22"/>
      <c r="C385" s="22"/>
      <c r="D385" s="22"/>
      <c r="E385" s="22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2"/>
      <c r="B386" s="22"/>
      <c r="C386" s="22"/>
      <c r="D386" s="22"/>
      <c r="E386" s="22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2"/>
      <c r="B387" s="22"/>
      <c r="C387" s="22"/>
      <c r="D387" s="22"/>
      <c r="E387" s="22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2"/>
      <c r="B388" s="22"/>
      <c r="C388" s="22"/>
      <c r="D388" s="22"/>
      <c r="E388" s="22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2"/>
      <c r="B389" s="22"/>
      <c r="C389" s="22"/>
      <c r="D389" s="22"/>
      <c r="E389" s="22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2"/>
      <c r="B390" s="22"/>
      <c r="C390" s="22"/>
      <c r="D390" s="22"/>
      <c r="E390" s="22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2"/>
      <c r="B391" s="22"/>
      <c r="C391" s="22"/>
      <c r="D391" s="22"/>
      <c r="E391" s="22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2"/>
      <c r="B392" s="22"/>
      <c r="C392" s="22"/>
      <c r="D392" s="22"/>
      <c r="E392" s="22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2"/>
      <c r="B393" s="22"/>
      <c r="C393" s="22"/>
      <c r="D393" s="22"/>
      <c r="E393" s="22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2"/>
      <c r="B394" s="22"/>
      <c r="C394" s="22"/>
      <c r="D394" s="22"/>
      <c r="E394" s="22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2"/>
      <c r="B395" s="22"/>
      <c r="C395" s="22"/>
      <c r="D395" s="22"/>
      <c r="E395" s="22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2"/>
      <c r="B396" s="22"/>
      <c r="C396" s="22"/>
      <c r="D396" s="22"/>
      <c r="E396" s="22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2"/>
      <c r="B397" s="22"/>
      <c r="C397" s="22"/>
      <c r="D397" s="22"/>
      <c r="E397" s="22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2"/>
      <c r="B398" s="22"/>
      <c r="C398" s="22"/>
      <c r="D398" s="22"/>
      <c r="E398" s="22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2"/>
      <c r="B399" s="22"/>
      <c r="C399" s="22"/>
      <c r="D399" s="22"/>
      <c r="E399" s="22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2"/>
      <c r="B400" s="22"/>
      <c r="C400" s="22"/>
      <c r="D400" s="22"/>
      <c r="E400" s="22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2"/>
      <c r="B401" s="22"/>
      <c r="C401" s="22"/>
      <c r="D401" s="22"/>
      <c r="E401" s="22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2"/>
      <c r="B402" s="22"/>
      <c r="C402" s="22"/>
      <c r="D402" s="22"/>
      <c r="E402" s="22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2"/>
      <c r="B403" s="22"/>
      <c r="C403" s="22"/>
      <c r="D403" s="22"/>
      <c r="E403" s="22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2"/>
      <c r="B404" s="22"/>
      <c r="C404" s="22"/>
      <c r="D404" s="22"/>
      <c r="E404" s="22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2"/>
      <c r="B405" s="22"/>
      <c r="C405" s="22"/>
      <c r="D405" s="22"/>
      <c r="E405" s="22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2"/>
      <c r="B406" s="22"/>
      <c r="C406" s="22"/>
      <c r="D406" s="22"/>
      <c r="E406" s="22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2"/>
      <c r="B407" s="22"/>
      <c r="C407" s="22"/>
      <c r="D407" s="22"/>
      <c r="E407" s="22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2"/>
      <c r="B408" s="22"/>
      <c r="C408" s="22"/>
      <c r="D408" s="22"/>
      <c r="E408" s="22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2"/>
      <c r="B409" s="22"/>
      <c r="C409" s="22"/>
      <c r="D409" s="22"/>
      <c r="E409" s="22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2"/>
      <c r="B410" s="22"/>
      <c r="C410" s="22"/>
      <c r="D410" s="22"/>
      <c r="E410" s="22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2"/>
      <c r="B411" s="22"/>
      <c r="C411" s="22"/>
      <c r="D411" s="22"/>
      <c r="E411" s="22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2"/>
      <c r="B412" s="22"/>
      <c r="C412" s="22"/>
      <c r="D412" s="22"/>
      <c r="E412" s="22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2"/>
      <c r="B413" s="22"/>
      <c r="C413" s="22"/>
      <c r="D413" s="22"/>
      <c r="E413" s="22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2"/>
      <c r="B414" s="22"/>
      <c r="C414" s="22"/>
      <c r="D414" s="22"/>
      <c r="E414" s="22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2"/>
      <c r="B415" s="22"/>
      <c r="C415" s="22"/>
      <c r="D415" s="22"/>
      <c r="E415" s="22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2"/>
      <c r="B416" s="22"/>
      <c r="C416" s="22"/>
      <c r="D416" s="22"/>
      <c r="E416" s="22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2"/>
      <c r="B417" s="22"/>
      <c r="C417" s="22"/>
      <c r="D417" s="22"/>
      <c r="E417" s="22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2"/>
      <c r="B418" s="22"/>
      <c r="C418" s="22"/>
      <c r="D418" s="22"/>
      <c r="E418" s="22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2"/>
      <c r="B419" s="22"/>
      <c r="C419" s="22"/>
      <c r="D419" s="22"/>
      <c r="E419" s="22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2"/>
      <c r="B420" s="22"/>
      <c r="C420" s="22"/>
      <c r="D420" s="22"/>
      <c r="E420" s="22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2"/>
      <c r="B421" s="22"/>
      <c r="C421" s="22"/>
      <c r="D421" s="22"/>
      <c r="E421" s="22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2"/>
      <c r="B422" s="22"/>
      <c r="C422" s="22"/>
      <c r="D422" s="22"/>
      <c r="E422" s="22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2"/>
      <c r="B423" s="22"/>
      <c r="C423" s="22"/>
      <c r="D423" s="22"/>
      <c r="E423" s="22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2"/>
      <c r="B424" s="22"/>
      <c r="C424" s="22"/>
      <c r="D424" s="22"/>
      <c r="E424" s="22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2"/>
      <c r="B425" s="22"/>
      <c r="C425" s="22"/>
      <c r="D425" s="22"/>
      <c r="E425" s="22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2"/>
      <c r="B426" s="22"/>
      <c r="C426" s="22"/>
      <c r="D426" s="22"/>
      <c r="E426" s="22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2"/>
      <c r="B427" s="22"/>
      <c r="C427" s="22"/>
      <c r="D427" s="22"/>
      <c r="E427" s="22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2"/>
      <c r="B428" s="22"/>
      <c r="C428" s="22"/>
      <c r="D428" s="22"/>
      <c r="E428" s="22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2"/>
      <c r="B429" s="22"/>
      <c r="C429" s="22"/>
      <c r="D429" s="22"/>
      <c r="E429" s="22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2"/>
      <c r="B430" s="22"/>
      <c r="C430" s="22"/>
      <c r="D430" s="22"/>
      <c r="E430" s="22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2"/>
      <c r="B431" s="22"/>
      <c r="C431" s="22"/>
      <c r="D431" s="22"/>
      <c r="E431" s="22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2"/>
      <c r="B432" s="22"/>
      <c r="C432" s="22"/>
      <c r="D432" s="22"/>
      <c r="E432" s="22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2"/>
      <c r="B433" s="22"/>
      <c r="C433" s="22"/>
      <c r="D433" s="22"/>
      <c r="E433" s="22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2"/>
      <c r="B434" s="22"/>
      <c r="C434" s="22"/>
      <c r="D434" s="22"/>
      <c r="E434" s="22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2"/>
      <c r="B435" s="22"/>
      <c r="C435" s="22"/>
      <c r="D435" s="22"/>
      <c r="E435" s="22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2"/>
      <c r="B436" s="22"/>
      <c r="C436" s="22"/>
      <c r="D436" s="22"/>
      <c r="E436" s="22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2"/>
      <c r="B437" s="22"/>
      <c r="C437" s="22"/>
      <c r="D437" s="22"/>
      <c r="E437" s="22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2"/>
      <c r="B438" s="22"/>
      <c r="C438" s="22"/>
      <c r="D438" s="22"/>
      <c r="E438" s="22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2"/>
      <c r="B439" s="22"/>
      <c r="C439" s="22"/>
      <c r="D439" s="22"/>
      <c r="E439" s="22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2"/>
      <c r="B440" s="22"/>
      <c r="C440" s="22"/>
      <c r="D440" s="22"/>
      <c r="E440" s="22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2"/>
      <c r="B441" s="22"/>
      <c r="C441" s="22"/>
      <c r="D441" s="22"/>
      <c r="E441" s="22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2"/>
      <c r="B442" s="22"/>
      <c r="C442" s="22"/>
      <c r="D442" s="22"/>
      <c r="E442" s="22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2"/>
      <c r="B443" s="22"/>
      <c r="C443" s="22"/>
      <c r="D443" s="22"/>
      <c r="E443" s="22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2"/>
      <c r="B444" s="22"/>
      <c r="C444" s="22"/>
      <c r="D444" s="22"/>
      <c r="E444" s="22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2"/>
      <c r="B445" s="22"/>
      <c r="C445" s="22"/>
      <c r="D445" s="22"/>
      <c r="E445" s="22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2"/>
      <c r="B446" s="22"/>
      <c r="C446" s="22"/>
      <c r="D446" s="22"/>
      <c r="E446" s="22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2"/>
      <c r="B447" s="22"/>
      <c r="C447" s="22"/>
      <c r="D447" s="22"/>
      <c r="E447" s="22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2"/>
      <c r="B448" s="22"/>
      <c r="C448" s="22"/>
      <c r="D448" s="22"/>
      <c r="E448" s="22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2"/>
      <c r="B449" s="22"/>
      <c r="C449" s="22"/>
      <c r="D449" s="22"/>
      <c r="E449" s="22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2"/>
      <c r="B450" s="22"/>
      <c r="C450" s="22"/>
      <c r="D450" s="22"/>
      <c r="E450" s="22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2"/>
      <c r="B451" s="22"/>
      <c r="C451" s="22"/>
      <c r="D451" s="22"/>
      <c r="E451" s="22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2"/>
      <c r="B452" s="22"/>
      <c r="C452" s="22"/>
      <c r="D452" s="22"/>
      <c r="E452" s="22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2"/>
      <c r="B453" s="22"/>
      <c r="C453" s="22"/>
      <c r="D453" s="22"/>
      <c r="E453" s="22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2"/>
      <c r="B454" s="22"/>
      <c r="C454" s="22"/>
      <c r="D454" s="22"/>
      <c r="E454" s="22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2"/>
      <c r="B455" s="22"/>
      <c r="C455" s="22"/>
      <c r="D455" s="22"/>
      <c r="E455" s="22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2"/>
      <c r="B456" s="22"/>
      <c r="C456" s="22"/>
      <c r="D456" s="22"/>
      <c r="E456" s="22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2"/>
      <c r="B457" s="22"/>
      <c r="C457" s="22"/>
      <c r="D457" s="22"/>
      <c r="E457" s="22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2"/>
      <c r="B458" s="22"/>
      <c r="C458" s="22"/>
      <c r="D458" s="22"/>
      <c r="E458" s="22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2"/>
      <c r="B459" s="22"/>
      <c r="C459" s="22"/>
      <c r="D459" s="22"/>
      <c r="E459" s="22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2"/>
      <c r="B460" s="22"/>
      <c r="C460" s="22"/>
      <c r="D460" s="22"/>
      <c r="E460" s="22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2"/>
      <c r="B461" s="22"/>
      <c r="C461" s="22"/>
      <c r="D461" s="22"/>
      <c r="E461" s="22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2"/>
      <c r="B462" s="22"/>
      <c r="C462" s="22"/>
      <c r="D462" s="22"/>
      <c r="E462" s="22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2"/>
      <c r="B463" s="22"/>
      <c r="C463" s="22"/>
      <c r="D463" s="22"/>
      <c r="E463" s="22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2"/>
      <c r="B464" s="22"/>
      <c r="C464" s="22"/>
      <c r="D464" s="22"/>
      <c r="E464" s="22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2"/>
      <c r="B465" s="22"/>
      <c r="C465" s="22"/>
      <c r="D465" s="22"/>
      <c r="E465" s="22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2"/>
      <c r="B466" s="22"/>
      <c r="C466" s="22"/>
      <c r="D466" s="22"/>
      <c r="E466" s="22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2"/>
      <c r="B467" s="22"/>
      <c r="C467" s="22"/>
      <c r="D467" s="22"/>
      <c r="E467" s="22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2"/>
      <c r="B468" s="22"/>
      <c r="C468" s="22"/>
      <c r="D468" s="22"/>
      <c r="E468" s="22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2"/>
      <c r="B469" s="22"/>
      <c r="C469" s="22"/>
      <c r="D469" s="22"/>
      <c r="E469" s="22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2"/>
      <c r="B470" s="22"/>
      <c r="C470" s="22"/>
      <c r="D470" s="22"/>
      <c r="E470" s="22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2"/>
      <c r="B471" s="22"/>
      <c r="C471" s="22"/>
      <c r="D471" s="22"/>
      <c r="E471" s="22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2"/>
      <c r="B472" s="22"/>
      <c r="C472" s="22"/>
      <c r="D472" s="22"/>
      <c r="E472" s="22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2"/>
      <c r="B473" s="22"/>
      <c r="C473" s="22"/>
      <c r="D473" s="22"/>
      <c r="E473" s="22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2"/>
      <c r="B474" s="22"/>
      <c r="C474" s="22"/>
      <c r="D474" s="22"/>
      <c r="E474" s="22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2"/>
      <c r="B475" s="22"/>
      <c r="C475" s="22"/>
      <c r="D475" s="22"/>
      <c r="E475" s="22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2"/>
      <c r="B476" s="22"/>
      <c r="C476" s="22"/>
      <c r="D476" s="22"/>
      <c r="E476" s="22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2"/>
      <c r="B477" s="22"/>
      <c r="C477" s="22"/>
      <c r="D477" s="22"/>
      <c r="E477" s="22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2"/>
      <c r="B478" s="22"/>
      <c r="C478" s="22"/>
      <c r="D478" s="22"/>
      <c r="E478" s="22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2"/>
      <c r="B479" s="22"/>
      <c r="C479" s="22"/>
      <c r="D479" s="22"/>
      <c r="E479" s="22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2"/>
      <c r="B480" s="22"/>
      <c r="C480" s="22"/>
      <c r="D480" s="22"/>
      <c r="E480" s="22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2"/>
      <c r="B481" s="22"/>
      <c r="C481" s="22"/>
      <c r="D481" s="22"/>
      <c r="E481" s="22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2"/>
      <c r="B482" s="22"/>
      <c r="C482" s="22"/>
      <c r="D482" s="22"/>
      <c r="E482" s="22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2"/>
      <c r="B483" s="22"/>
      <c r="C483" s="22"/>
      <c r="D483" s="22"/>
      <c r="E483" s="22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2"/>
      <c r="B484" s="22"/>
      <c r="C484" s="22"/>
      <c r="D484" s="22"/>
      <c r="E484" s="22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2"/>
      <c r="B485" s="22"/>
      <c r="C485" s="22"/>
      <c r="D485" s="22"/>
      <c r="E485" s="22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2"/>
      <c r="B486" s="22"/>
      <c r="C486" s="22"/>
      <c r="D486" s="22"/>
      <c r="E486" s="22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2"/>
      <c r="B487" s="22"/>
      <c r="C487" s="22"/>
      <c r="D487" s="22"/>
      <c r="E487" s="22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2"/>
      <c r="B488" s="22"/>
      <c r="C488" s="22"/>
      <c r="D488" s="22"/>
      <c r="E488" s="22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2"/>
      <c r="B489" s="22"/>
      <c r="C489" s="22"/>
      <c r="D489" s="22"/>
      <c r="E489" s="22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2"/>
      <c r="B490" s="22"/>
      <c r="C490" s="22"/>
      <c r="D490" s="22"/>
      <c r="E490" s="22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2"/>
      <c r="B491" s="22"/>
      <c r="C491" s="22"/>
      <c r="D491" s="22"/>
      <c r="E491" s="22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2"/>
      <c r="B492" s="22"/>
      <c r="C492" s="22"/>
      <c r="D492" s="22"/>
      <c r="E492" s="22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2"/>
      <c r="B493" s="22"/>
      <c r="C493" s="22"/>
      <c r="D493" s="22"/>
      <c r="E493" s="22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2"/>
      <c r="B494" s="22"/>
      <c r="C494" s="22"/>
      <c r="D494" s="22"/>
      <c r="E494" s="22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2"/>
      <c r="B495" s="22"/>
      <c r="C495" s="22"/>
      <c r="D495" s="22"/>
      <c r="E495" s="22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2"/>
      <c r="B496" s="22"/>
      <c r="C496" s="22"/>
      <c r="D496" s="22"/>
      <c r="E496" s="22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2"/>
      <c r="B497" s="22"/>
      <c r="C497" s="22"/>
      <c r="D497" s="22"/>
      <c r="E497" s="22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2"/>
      <c r="B498" s="22"/>
      <c r="C498" s="22"/>
      <c r="D498" s="22"/>
      <c r="E498" s="22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2"/>
      <c r="B499" s="22"/>
      <c r="C499" s="22"/>
      <c r="D499" s="22"/>
      <c r="E499" s="22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2"/>
      <c r="B500" s="22"/>
      <c r="C500" s="22"/>
      <c r="D500" s="22"/>
      <c r="E500" s="22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2"/>
      <c r="B501" s="22"/>
      <c r="C501" s="22"/>
      <c r="D501" s="22"/>
      <c r="E501" s="22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2"/>
      <c r="B502" s="22"/>
      <c r="C502" s="22"/>
      <c r="D502" s="22"/>
      <c r="E502" s="22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2"/>
      <c r="B503" s="22"/>
      <c r="C503" s="22"/>
      <c r="D503" s="22"/>
      <c r="E503" s="22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2"/>
      <c r="B504" s="22"/>
      <c r="C504" s="22"/>
      <c r="D504" s="22"/>
      <c r="E504" s="22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2"/>
      <c r="B505" s="22"/>
      <c r="C505" s="22"/>
      <c r="D505" s="22"/>
      <c r="E505" s="22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2"/>
      <c r="B506" s="22"/>
      <c r="C506" s="22"/>
      <c r="D506" s="22"/>
      <c r="E506" s="22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2"/>
      <c r="B507" s="22"/>
      <c r="C507" s="22"/>
      <c r="D507" s="22"/>
      <c r="E507" s="22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2"/>
      <c r="B508" s="22"/>
      <c r="C508" s="22"/>
      <c r="D508" s="22"/>
      <c r="E508" s="22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2"/>
      <c r="B509" s="22"/>
      <c r="C509" s="22"/>
      <c r="D509" s="22"/>
      <c r="E509" s="22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2"/>
      <c r="B510" s="22"/>
      <c r="C510" s="22"/>
      <c r="D510" s="22"/>
      <c r="E510" s="22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2"/>
      <c r="B511" s="22"/>
      <c r="C511" s="22"/>
      <c r="D511" s="22"/>
      <c r="E511" s="22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2"/>
      <c r="B512" s="22"/>
      <c r="C512" s="22"/>
      <c r="D512" s="22"/>
      <c r="E512" s="22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2"/>
      <c r="B513" s="22"/>
      <c r="C513" s="22"/>
      <c r="D513" s="22"/>
      <c r="E513" s="22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2"/>
      <c r="B514" s="22"/>
      <c r="C514" s="22"/>
      <c r="D514" s="22"/>
      <c r="E514" s="22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2"/>
      <c r="B515" s="22"/>
      <c r="C515" s="22"/>
      <c r="D515" s="22"/>
      <c r="E515" s="22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2"/>
      <c r="B516" s="22"/>
      <c r="C516" s="22"/>
      <c r="D516" s="22"/>
      <c r="E516" s="22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2"/>
      <c r="B517" s="22"/>
      <c r="C517" s="22"/>
      <c r="D517" s="22"/>
      <c r="E517" s="22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2"/>
      <c r="B518" s="22"/>
      <c r="C518" s="22"/>
      <c r="D518" s="22"/>
      <c r="E518" s="22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2"/>
      <c r="B519" s="22"/>
      <c r="C519" s="22"/>
      <c r="D519" s="22"/>
      <c r="E519" s="22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2"/>
      <c r="B520" s="22"/>
      <c r="C520" s="22"/>
      <c r="D520" s="22"/>
      <c r="E520" s="22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2"/>
      <c r="B521" s="22"/>
      <c r="C521" s="22"/>
      <c r="D521" s="22"/>
      <c r="E521" s="22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2"/>
      <c r="B522" s="22"/>
      <c r="C522" s="22"/>
      <c r="D522" s="22"/>
      <c r="E522" s="22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2"/>
      <c r="B523" s="22"/>
      <c r="C523" s="22"/>
      <c r="D523" s="22"/>
      <c r="E523" s="22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2"/>
      <c r="B524" s="22"/>
      <c r="C524" s="22"/>
      <c r="D524" s="22"/>
      <c r="E524" s="22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2"/>
      <c r="B525" s="22"/>
      <c r="C525" s="22"/>
      <c r="D525" s="22"/>
      <c r="E525" s="22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2"/>
      <c r="B526" s="22"/>
      <c r="C526" s="22"/>
      <c r="D526" s="22"/>
      <c r="E526" s="22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2"/>
      <c r="B527" s="22"/>
      <c r="C527" s="22"/>
      <c r="D527" s="22"/>
      <c r="E527" s="22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2"/>
      <c r="B528" s="22"/>
      <c r="C528" s="22"/>
      <c r="D528" s="22"/>
      <c r="E528" s="22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2"/>
      <c r="B529" s="22"/>
      <c r="C529" s="22"/>
      <c r="D529" s="22"/>
      <c r="E529" s="22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2"/>
      <c r="B530" s="22"/>
      <c r="C530" s="22"/>
      <c r="D530" s="22"/>
      <c r="E530" s="22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2"/>
      <c r="B531" s="22"/>
      <c r="C531" s="22"/>
      <c r="D531" s="22"/>
      <c r="E531" s="22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2"/>
      <c r="B532" s="22"/>
      <c r="C532" s="22"/>
      <c r="D532" s="22"/>
      <c r="E532" s="22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2"/>
      <c r="B533" s="22"/>
      <c r="C533" s="22"/>
      <c r="D533" s="22"/>
      <c r="E533" s="22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2"/>
      <c r="B534" s="22"/>
      <c r="C534" s="22"/>
      <c r="D534" s="22"/>
      <c r="E534" s="22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2"/>
      <c r="B535" s="22"/>
      <c r="C535" s="22"/>
      <c r="D535" s="22"/>
      <c r="E535" s="22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2"/>
      <c r="B536" s="22"/>
      <c r="C536" s="22"/>
      <c r="D536" s="22"/>
      <c r="E536" s="22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2"/>
      <c r="B537" s="22"/>
      <c r="C537" s="22"/>
      <c r="D537" s="22"/>
      <c r="E537" s="22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2"/>
      <c r="B538" s="22"/>
      <c r="C538" s="22"/>
      <c r="D538" s="22"/>
      <c r="E538" s="22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2"/>
      <c r="B539" s="22"/>
      <c r="C539" s="22"/>
      <c r="D539" s="22"/>
      <c r="E539" s="22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2"/>
      <c r="B540" s="22"/>
      <c r="C540" s="22"/>
      <c r="D540" s="22"/>
      <c r="E540" s="22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2"/>
      <c r="B541" s="22"/>
      <c r="C541" s="22"/>
      <c r="D541" s="22"/>
      <c r="E541" s="22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2"/>
      <c r="B542" s="22"/>
      <c r="C542" s="22"/>
      <c r="D542" s="22"/>
      <c r="E542" s="22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2"/>
      <c r="B543" s="22"/>
      <c r="C543" s="22"/>
      <c r="D543" s="22"/>
      <c r="E543" s="22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2"/>
      <c r="B544" s="22"/>
      <c r="C544" s="22"/>
      <c r="D544" s="22"/>
      <c r="E544" s="22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2"/>
      <c r="B545" s="22"/>
      <c r="C545" s="22"/>
      <c r="D545" s="22"/>
      <c r="E545" s="22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2"/>
      <c r="B546" s="22"/>
      <c r="C546" s="22"/>
      <c r="D546" s="22"/>
      <c r="E546" s="22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2"/>
      <c r="B547" s="22"/>
      <c r="C547" s="22"/>
      <c r="D547" s="22"/>
      <c r="E547" s="22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2"/>
      <c r="B548" s="22"/>
      <c r="C548" s="22"/>
      <c r="D548" s="22"/>
      <c r="E548" s="22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2"/>
      <c r="B549" s="22"/>
      <c r="C549" s="22"/>
      <c r="D549" s="22"/>
      <c r="E549" s="22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2"/>
      <c r="B550" s="22"/>
      <c r="C550" s="22"/>
      <c r="D550" s="22"/>
      <c r="E550" s="22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2"/>
      <c r="B551" s="22"/>
      <c r="C551" s="22"/>
      <c r="D551" s="22"/>
      <c r="E551" s="22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2"/>
      <c r="B552" s="22"/>
      <c r="C552" s="22"/>
      <c r="D552" s="22"/>
      <c r="E552" s="22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2"/>
      <c r="B553" s="22"/>
      <c r="C553" s="22"/>
      <c r="D553" s="22"/>
      <c r="E553" s="22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2"/>
      <c r="B554" s="22"/>
      <c r="C554" s="22"/>
      <c r="D554" s="22"/>
      <c r="E554" s="22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2"/>
      <c r="B555" s="22"/>
      <c r="C555" s="22"/>
      <c r="D555" s="22"/>
      <c r="E555" s="22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2"/>
      <c r="B556" s="22"/>
      <c r="C556" s="22"/>
      <c r="D556" s="22"/>
      <c r="E556" s="22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2"/>
      <c r="B557" s="22"/>
      <c r="C557" s="22"/>
      <c r="D557" s="22"/>
      <c r="E557" s="22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2"/>
      <c r="B558" s="22"/>
      <c r="C558" s="22"/>
      <c r="D558" s="22"/>
      <c r="E558" s="22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2"/>
      <c r="B559" s="22"/>
      <c r="C559" s="22"/>
      <c r="D559" s="22"/>
      <c r="E559" s="22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2"/>
      <c r="B560" s="22"/>
      <c r="C560" s="22"/>
      <c r="D560" s="22"/>
      <c r="E560" s="22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2"/>
      <c r="B561" s="22"/>
      <c r="C561" s="22"/>
      <c r="D561" s="22"/>
      <c r="E561" s="22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2"/>
      <c r="B562" s="22"/>
      <c r="C562" s="22"/>
      <c r="D562" s="22"/>
      <c r="E562" s="22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2"/>
      <c r="B563" s="22"/>
      <c r="C563" s="22"/>
      <c r="D563" s="22"/>
      <c r="E563" s="22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2"/>
      <c r="B564" s="22"/>
      <c r="C564" s="22"/>
      <c r="D564" s="22"/>
      <c r="E564" s="22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2"/>
      <c r="B565" s="22"/>
      <c r="C565" s="22"/>
      <c r="D565" s="22"/>
      <c r="E565" s="22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2"/>
      <c r="B566" s="22"/>
      <c r="C566" s="22"/>
      <c r="D566" s="22"/>
      <c r="E566" s="22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2"/>
      <c r="B567" s="22"/>
      <c r="C567" s="22"/>
      <c r="D567" s="22"/>
      <c r="E567" s="22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2"/>
      <c r="B568" s="22"/>
      <c r="C568" s="22"/>
      <c r="D568" s="22"/>
      <c r="E568" s="22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2"/>
      <c r="B569" s="22"/>
      <c r="C569" s="22"/>
      <c r="D569" s="22"/>
      <c r="E569" s="22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2"/>
      <c r="B570" s="22"/>
      <c r="C570" s="22"/>
      <c r="D570" s="22"/>
      <c r="E570" s="22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2"/>
      <c r="B571" s="22"/>
      <c r="C571" s="22"/>
      <c r="D571" s="22"/>
      <c r="E571" s="22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2"/>
      <c r="B572" s="22"/>
      <c r="C572" s="22"/>
      <c r="D572" s="22"/>
      <c r="E572" s="22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2"/>
      <c r="B573" s="22"/>
      <c r="C573" s="22"/>
      <c r="D573" s="22"/>
      <c r="E573" s="22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2"/>
      <c r="B574" s="22"/>
      <c r="C574" s="22"/>
      <c r="D574" s="22"/>
      <c r="E574" s="22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2"/>
      <c r="B575" s="22"/>
      <c r="C575" s="22"/>
      <c r="D575" s="22"/>
      <c r="E575" s="22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2"/>
      <c r="B576" s="22"/>
      <c r="C576" s="22"/>
      <c r="D576" s="22"/>
      <c r="E576" s="22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2"/>
      <c r="B577" s="22"/>
      <c r="C577" s="22"/>
      <c r="D577" s="22"/>
      <c r="E577" s="22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2"/>
      <c r="B578" s="22"/>
      <c r="C578" s="22"/>
      <c r="D578" s="22"/>
      <c r="E578" s="22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2"/>
      <c r="B579" s="22"/>
      <c r="C579" s="22"/>
      <c r="D579" s="22"/>
      <c r="E579" s="22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2"/>
      <c r="B580" s="22"/>
      <c r="C580" s="22"/>
      <c r="D580" s="22"/>
      <c r="E580" s="22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2"/>
      <c r="B581" s="22"/>
      <c r="C581" s="22"/>
      <c r="D581" s="22"/>
      <c r="E581" s="22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2"/>
      <c r="B582" s="22"/>
      <c r="C582" s="22"/>
      <c r="D582" s="22"/>
      <c r="E582" s="22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2"/>
      <c r="B583" s="22"/>
      <c r="C583" s="22"/>
      <c r="D583" s="22"/>
      <c r="E583" s="22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2"/>
      <c r="B584" s="22"/>
      <c r="C584" s="22"/>
      <c r="D584" s="22"/>
      <c r="E584" s="22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2"/>
      <c r="B585" s="22"/>
      <c r="C585" s="22"/>
      <c r="D585" s="22"/>
      <c r="E585" s="22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2"/>
      <c r="B586" s="22"/>
      <c r="C586" s="22"/>
      <c r="D586" s="22"/>
      <c r="E586" s="22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2"/>
      <c r="B587" s="22"/>
      <c r="C587" s="22"/>
      <c r="D587" s="22"/>
      <c r="E587" s="22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2"/>
      <c r="B588" s="22"/>
      <c r="C588" s="22"/>
      <c r="D588" s="22"/>
      <c r="E588" s="22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2"/>
      <c r="B589" s="22"/>
      <c r="C589" s="22"/>
      <c r="D589" s="22"/>
      <c r="E589" s="22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2"/>
      <c r="B590" s="22"/>
      <c r="C590" s="22"/>
      <c r="D590" s="22"/>
      <c r="E590" s="22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2"/>
      <c r="B591" s="22"/>
      <c r="C591" s="22"/>
      <c r="D591" s="22"/>
      <c r="E591" s="22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2"/>
      <c r="B592" s="22"/>
      <c r="C592" s="22"/>
      <c r="D592" s="22"/>
      <c r="E592" s="22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2"/>
      <c r="B593" s="22"/>
      <c r="C593" s="22"/>
      <c r="D593" s="22"/>
      <c r="E593" s="22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2"/>
      <c r="B594" s="22"/>
      <c r="C594" s="22"/>
      <c r="D594" s="22"/>
      <c r="E594" s="22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2"/>
      <c r="B595" s="22"/>
      <c r="C595" s="22"/>
      <c r="D595" s="22"/>
      <c r="E595" s="22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2"/>
      <c r="B596" s="22"/>
      <c r="C596" s="22"/>
      <c r="D596" s="22"/>
      <c r="E596" s="22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2"/>
      <c r="B597" s="22"/>
      <c r="C597" s="22"/>
      <c r="D597" s="22"/>
      <c r="E597" s="22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2"/>
      <c r="B598" s="22"/>
      <c r="C598" s="22"/>
      <c r="D598" s="22"/>
      <c r="E598" s="22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2"/>
      <c r="B599" s="22"/>
      <c r="C599" s="22"/>
      <c r="D599" s="22"/>
      <c r="E599" s="22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2"/>
      <c r="B600" s="22"/>
      <c r="C600" s="22"/>
      <c r="D600" s="22"/>
      <c r="E600" s="22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2"/>
      <c r="B601" s="22"/>
      <c r="C601" s="22"/>
      <c r="D601" s="22"/>
      <c r="E601" s="22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2"/>
      <c r="B602" s="22"/>
      <c r="C602" s="22"/>
      <c r="D602" s="22"/>
      <c r="E602" s="22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2"/>
      <c r="B603" s="22"/>
      <c r="C603" s="22"/>
      <c r="D603" s="22"/>
      <c r="E603" s="22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2"/>
      <c r="B604" s="22"/>
      <c r="C604" s="22"/>
      <c r="D604" s="22"/>
      <c r="E604" s="22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2"/>
      <c r="B605" s="22"/>
      <c r="C605" s="22"/>
      <c r="D605" s="22"/>
      <c r="E605" s="22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2"/>
      <c r="B606" s="22"/>
      <c r="C606" s="22"/>
      <c r="D606" s="22"/>
      <c r="E606" s="22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2"/>
      <c r="B607" s="22"/>
      <c r="C607" s="22"/>
      <c r="D607" s="22"/>
      <c r="E607" s="22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2"/>
      <c r="B608" s="22"/>
      <c r="C608" s="22"/>
      <c r="D608" s="22"/>
      <c r="E608" s="22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2"/>
      <c r="B609" s="22"/>
      <c r="C609" s="22"/>
      <c r="D609" s="22"/>
      <c r="E609" s="22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2"/>
      <c r="B610" s="22"/>
      <c r="C610" s="22"/>
      <c r="D610" s="22"/>
      <c r="E610" s="22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2"/>
      <c r="B611" s="22"/>
      <c r="C611" s="22"/>
      <c r="D611" s="22"/>
      <c r="E611" s="22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2"/>
      <c r="B612" s="22"/>
      <c r="C612" s="22"/>
      <c r="D612" s="22"/>
      <c r="E612" s="22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2"/>
      <c r="B613" s="22"/>
      <c r="C613" s="22"/>
      <c r="D613" s="22"/>
      <c r="E613" s="22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2"/>
      <c r="B614" s="22"/>
      <c r="C614" s="22"/>
      <c r="D614" s="22"/>
      <c r="E614" s="22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2"/>
      <c r="B615" s="22"/>
      <c r="C615" s="22"/>
      <c r="D615" s="22"/>
      <c r="E615" s="22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2"/>
      <c r="B616" s="22"/>
      <c r="C616" s="22"/>
      <c r="D616" s="22"/>
      <c r="E616" s="22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2"/>
      <c r="B617" s="22"/>
      <c r="C617" s="22"/>
      <c r="D617" s="22"/>
      <c r="E617" s="22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2"/>
      <c r="B618" s="22"/>
      <c r="C618" s="22"/>
      <c r="D618" s="22"/>
      <c r="E618" s="22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2"/>
      <c r="B619" s="22"/>
      <c r="C619" s="22"/>
      <c r="D619" s="22"/>
      <c r="E619" s="22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2"/>
      <c r="B620" s="22"/>
      <c r="C620" s="22"/>
      <c r="D620" s="22"/>
      <c r="E620" s="22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2"/>
      <c r="B621" s="22"/>
      <c r="C621" s="22"/>
      <c r="D621" s="22"/>
      <c r="E621" s="22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2"/>
      <c r="B622" s="22"/>
      <c r="C622" s="22"/>
      <c r="D622" s="22"/>
      <c r="E622" s="22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2"/>
      <c r="B623" s="22"/>
      <c r="C623" s="22"/>
      <c r="D623" s="22"/>
      <c r="E623" s="22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2"/>
      <c r="B624" s="22"/>
      <c r="C624" s="22"/>
      <c r="D624" s="22"/>
      <c r="E624" s="22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2"/>
      <c r="B625" s="22"/>
      <c r="C625" s="22"/>
      <c r="D625" s="22"/>
      <c r="E625" s="22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2"/>
      <c r="B626" s="22"/>
      <c r="C626" s="22"/>
      <c r="D626" s="22"/>
      <c r="E626" s="22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2"/>
      <c r="B627" s="22"/>
      <c r="C627" s="22"/>
      <c r="D627" s="22"/>
      <c r="E627" s="22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2"/>
      <c r="B628" s="22"/>
      <c r="C628" s="22"/>
      <c r="D628" s="22"/>
      <c r="E628" s="22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2"/>
      <c r="B629" s="22"/>
      <c r="C629" s="22"/>
      <c r="D629" s="22"/>
      <c r="E629" s="22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2"/>
      <c r="B630" s="22"/>
      <c r="C630" s="22"/>
      <c r="D630" s="22"/>
      <c r="E630" s="22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2"/>
      <c r="B631" s="22"/>
      <c r="C631" s="22"/>
      <c r="D631" s="22"/>
      <c r="E631" s="22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2"/>
      <c r="B632" s="22"/>
      <c r="C632" s="22"/>
      <c r="D632" s="22"/>
      <c r="E632" s="22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2"/>
      <c r="B633" s="22"/>
      <c r="C633" s="22"/>
      <c r="D633" s="22"/>
      <c r="E633" s="22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2"/>
      <c r="B634" s="22"/>
      <c r="C634" s="22"/>
      <c r="D634" s="22"/>
      <c r="E634" s="22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2"/>
      <c r="B635" s="22"/>
      <c r="C635" s="22"/>
      <c r="D635" s="22"/>
      <c r="E635" s="22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2"/>
      <c r="B636" s="22"/>
      <c r="C636" s="22"/>
      <c r="D636" s="22"/>
      <c r="E636" s="22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2"/>
      <c r="B637" s="22"/>
      <c r="C637" s="22"/>
      <c r="D637" s="22"/>
      <c r="E637" s="22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2"/>
      <c r="B638" s="22"/>
      <c r="C638" s="22"/>
      <c r="D638" s="22"/>
      <c r="E638" s="22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2"/>
      <c r="B639" s="22"/>
      <c r="C639" s="22"/>
      <c r="D639" s="22"/>
      <c r="E639" s="22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2"/>
      <c r="B640" s="22"/>
      <c r="C640" s="22"/>
      <c r="D640" s="22"/>
      <c r="E640" s="22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2"/>
      <c r="B641" s="22"/>
      <c r="C641" s="22"/>
      <c r="D641" s="22"/>
      <c r="E641" s="22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2"/>
      <c r="B642" s="22"/>
      <c r="C642" s="22"/>
      <c r="D642" s="22"/>
      <c r="E642" s="22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2"/>
      <c r="B643" s="22"/>
      <c r="C643" s="22"/>
      <c r="D643" s="22"/>
      <c r="E643" s="22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2"/>
      <c r="B644" s="22"/>
      <c r="C644" s="22"/>
      <c r="D644" s="22"/>
      <c r="E644" s="22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2"/>
      <c r="B645" s="22"/>
      <c r="C645" s="22"/>
      <c r="D645" s="22"/>
      <c r="E645" s="22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2"/>
      <c r="B646" s="22"/>
      <c r="C646" s="22"/>
      <c r="D646" s="22"/>
      <c r="E646" s="22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2"/>
      <c r="B647" s="22"/>
      <c r="C647" s="22"/>
      <c r="D647" s="22"/>
      <c r="E647" s="22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2"/>
      <c r="B648" s="22"/>
      <c r="C648" s="22"/>
      <c r="D648" s="22"/>
      <c r="E648" s="22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2"/>
      <c r="B649" s="22"/>
      <c r="C649" s="22"/>
      <c r="D649" s="22"/>
      <c r="E649" s="22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2"/>
      <c r="B650" s="22"/>
      <c r="C650" s="22"/>
      <c r="D650" s="22"/>
      <c r="E650" s="22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2"/>
      <c r="B651" s="22"/>
      <c r="C651" s="22"/>
      <c r="D651" s="22"/>
      <c r="E651" s="22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2"/>
      <c r="B652" s="22"/>
      <c r="C652" s="22"/>
      <c r="D652" s="22"/>
      <c r="E652" s="22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2"/>
      <c r="B653" s="22"/>
      <c r="C653" s="22"/>
      <c r="D653" s="22"/>
      <c r="E653" s="22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2"/>
      <c r="B654" s="22"/>
      <c r="C654" s="22"/>
      <c r="D654" s="22"/>
      <c r="E654" s="22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2"/>
      <c r="B655" s="22"/>
      <c r="C655" s="22"/>
      <c r="D655" s="22"/>
      <c r="E655" s="22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2"/>
      <c r="B656" s="22"/>
      <c r="C656" s="22"/>
      <c r="D656" s="22"/>
      <c r="E656" s="22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2"/>
      <c r="B657" s="22"/>
      <c r="C657" s="22"/>
      <c r="D657" s="22"/>
      <c r="E657" s="22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2"/>
      <c r="B658" s="22"/>
      <c r="C658" s="22"/>
      <c r="D658" s="22"/>
      <c r="E658" s="22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2"/>
      <c r="B659" s="22"/>
      <c r="C659" s="22"/>
      <c r="D659" s="22"/>
      <c r="E659" s="22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2"/>
      <c r="B660" s="22"/>
      <c r="C660" s="22"/>
      <c r="D660" s="22"/>
      <c r="E660" s="22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2"/>
      <c r="B661" s="22"/>
      <c r="C661" s="22"/>
      <c r="D661" s="22"/>
      <c r="E661" s="22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2"/>
      <c r="B662" s="22"/>
      <c r="C662" s="22"/>
      <c r="D662" s="22"/>
      <c r="E662" s="22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2"/>
      <c r="B663" s="22"/>
      <c r="C663" s="22"/>
      <c r="D663" s="22"/>
      <c r="E663" s="22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2"/>
      <c r="B664" s="22"/>
      <c r="C664" s="22"/>
      <c r="D664" s="22"/>
      <c r="E664" s="22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2"/>
      <c r="B665" s="22"/>
      <c r="C665" s="22"/>
      <c r="D665" s="22"/>
      <c r="E665" s="22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2"/>
      <c r="B666" s="22"/>
      <c r="C666" s="22"/>
      <c r="D666" s="22"/>
      <c r="E666" s="22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2"/>
      <c r="B667" s="22"/>
      <c r="C667" s="22"/>
      <c r="D667" s="22"/>
      <c r="E667" s="22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2"/>
      <c r="B668" s="22"/>
      <c r="C668" s="22"/>
      <c r="D668" s="22"/>
      <c r="E668" s="22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2"/>
      <c r="B669" s="22"/>
      <c r="C669" s="22"/>
      <c r="D669" s="22"/>
      <c r="E669" s="22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2"/>
      <c r="B670" s="22"/>
      <c r="C670" s="22"/>
      <c r="D670" s="22"/>
      <c r="E670" s="22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2"/>
      <c r="B671" s="22"/>
      <c r="C671" s="22"/>
      <c r="D671" s="22"/>
      <c r="E671" s="22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2"/>
      <c r="B672" s="22"/>
      <c r="C672" s="22"/>
      <c r="D672" s="22"/>
      <c r="E672" s="22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2"/>
      <c r="B673" s="22"/>
      <c r="C673" s="22"/>
      <c r="D673" s="22"/>
      <c r="E673" s="22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2"/>
      <c r="B674" s="22"/>
      <c r="C674" s="22"/>
      <c r="D674" s="22"/>
      <c r="E674" s="22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2"/>
      <c r="B675" s="22"/>
      <c r="C675" s="22"/>
      <c r="D675" s="22"/>
      <c r="E675" s="22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2"/>
      <c r="B676" s="22"/>
      <c r="C676" s="22"/>
      <c r="D676" s="22"/>
      <c r="E676" s="22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2"/>
      <c r="B677" s="22"/>
      <c r="C677" s="22"/>
      <c r="D677" s="22"/>
      <c r="E677" s="22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2"/>
      <c r="B678" s="22"/>
      <c r="C678" s="22"/>
      <c r="D678" s="22"/>
      <c r="E678" s="22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2"/>
      <c r="B679" s="22"/>
      <c r="C679" s="22"/>
      <c r="D679" s="22"/>
      <c r="E679" s="22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2"/>
      <c r="B680" s="22"/>
      <c r="C680" s="22"/>
      <c r="D680" s="22"/>
      <c r="E680" s="22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2"/>
      <c r="B681" s="22"/>
      <c r="C681" s="22"/>
      <c r="D681" s="22"/>
      <c r="E681" s="22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2"/>
      <c r="B682" s="22"/>
      <c r="C682" s="22"/>
      <c r="D682" s="22"/>
      <c r="E682" s="22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2"/>
      <c r="B683" s="22"/>
      <c r="C683" s="22"/>
      <c r="D683" s="22"/>
      <c r="E683" s="22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2"/>
      <c r="B684" s="22"/>
      <c r="C684" s="22"/>
      <c r="D684" s="22"/>
      <c r="E684" s="22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2"/>
      <c r="B685" s="22"/>
      <c r="C685" s="22"/>
      <c r="D685" s="22"/>
      <c r="E685" s="22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2"/>
      <c r="B686" s="22"/>
      <c r="C686" s="22"/>
      <c r="D686" s="22"/>
      <c r="E686" s="22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2"/>
      <c r="B687" s="22"/>
      <c r="C687" s="22"/>
      <c r="D687" s="22"/>
      <c r="E687" s="22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2"/>
      <c r="B688" s="22"/>
      <c r="C688" s="22"/>
      <c r="D688" s="22"/>
      <c r="E688" s="22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2"/>
      <c r="B689" s="22"/>
      <c r="C689" s="22"/>
      <c r="D689" s="22"/>
      <c r="E689" s="22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2"/>
      <c r="B690" s="22"/>
      <c r="C690" s="22"/>
      <c r="D690" s="22"/>
      <c r="E690" s="22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2"/>
      <c r="B691" s="22"/>
      <c r="C691" s="22"/>
      <c r="D691" s="22"/>
      <c r="E691" s="22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2"/>
      <c r="B692" s="22"/>
      <c r="C692" s="22"/>
      <c r="D692" s="22"/>
      <c r="E692" s="22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2"/>
      <c r="B693" s="22"/>
      <c r="C693" s="22"/>
      <c r="D693" s="22"/>
      <c r="E693" s="22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2"/>
      <c r="B694" s="22"/>
      <c r="C694" s="22"/>
      <c r="D694" s="22"/>
      <c r="E694" s="22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2"/>
      <c r="B695" s="22"/>
      <c r="C695" s="22"/>
      <c r="D695" s="22"/>
      <c r="E695" s="22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2"/>
      <c r="B696" s="22"/>
      <c r="C696" s="22"/>
      <c r="D696" s="22"/>
      <c r="E696" s="22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2"/>
      <c r="B697" s="22"/>
      <c r="C697" s="22"/>
      <c r="D697" s="22"/>
      <c r="E697" s="22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2"/>
      <c r="B698" s="22"/>
      <c r="C698" s="22"/>
      <c r="D698" s="22"/>
      <c r="E698" s="22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2"/>
      <c r="B699" s="22"/>
      <c r="C699" s="22"/>
      <c r="D699" s="22"/>
      <c r="E699" s="22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2"/>
      <c r="B700" s="22"/>
      <c r="C700" s="22"/>
      <c r="D700" s="22"/>
      <c r="E700" s="22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2"/>
      <c r="B701" s="22"/>
      <c r="C701" s="22"/>
      <c r="D701" s="22"/>
      <c r="E701" s="22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2"/>
      <c r="B702" s="22"/>
      <c r="C702" s="22"/>
      <c r="D702" s="22"/>
      <c r="E702" s="22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2"/>
      <c r="B703" s="22"/>
      <c r="C703" s="22"/>
      <c r="D703" s="22"/>
      <c r="E703" s="22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2"/>
      <c r="B704" s="22"/>
      <c r="C704" s="22"/>
      <c r="D704" s="22"/>
      <c r="E704" s="22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2"/>
      <c r="B705" s="22"/>
      <c r="C705" s="22"/>
      <c r="D705" s="22"/>
      <c r="E705" s="22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2"/>
      <c r="B706" s="22"/>
      <c r="C706" s="22"/>
      <c r="D706" s="22"/>
      <c r="E706" s="22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2"/>
      <c r="B707" s="22"/>
      <c r="C707" s="22"/>
      <c r="D707" s="22"/>
      <c r="E707" s="22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2"/>
      <c r="B708" s="22"/>
      <c r="C708" s="22"/>
      <c r="D708" s="22"/>
      <c r="E708" s="22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2"/>
      <c r="B709" s="22"/>
      <c r="C709" s="22"/>
      <c r="D709" s="22"/>
      <c r="E709" s="22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2"/>
      <c r="B710" s="22"/>
      <c r="C710" s="22"/>
      <c r="D710" s="22"/>
      <c r="E710" s="22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2"/>
      <c r="B711" s="22"/>
      <c r="C711" s="22"/>
      <c r="D711" s="22"/>
      <c r="E711" s="22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2"/>
      <c r="B712" s="22"/>
      <c r="C712" s="22"/>
      <c r="D712" s="22"/>
      <c r="E712" s="22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2"/>
      <c r="B713" s="22"/>
      <c r="C713" s="22"/>
      <c r="D713" s="22"/>
      <c r="E713" s="22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2"/>
      <c r="B714" s="22"/>
      <c r="C714" s="22"/>
      <c r="D714" s="22"/>
      <c r="E714" s="22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2"/>
      <c r="B715" s="22"/>
      <c r="C715" s="22"/>
      <c r="D715" s="22"/>
      <c r="E715" s="22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2"/>
      <c r="B716" s="22"/>
      <c r="C716" s="22"/>
      <c r="D716" s="22"/>
      <c r="E716" s="22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2"/>
      <c r="B717" s="22"/>
      <c r="C717" s="22"/>
      <c r="D717" s="22"/>
      <c r="E717" s="22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2"/>
      <c r="B718" s="22"/>
      <c r="C718" s="22"/>
      <c r="D718" s="22"/>
      <c r="E718" s="22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2"/>
      <c r="B719" s="22"/>
      <c r="C719" s="22"/>
      <c r="D719" s="22"/>
      <c r="E719" s="22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2"/>
      <c r="B720" s="22"/>
      <c r="C720" s="22"/>
      <c r="D720" s="22"/>
      <c r="E720" s="22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2"/>
      <c r="B721" s="22"/>
      <c r="C721" s="22"/>
      <c r="D721" s="22"/>
      <c r="E721" s="22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2"/>
      <c r="B722" s="22"/>
      <c r="C722" s="22"/>
      <c r="D722" s="22"/>
      <c r="E722" s="22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2"/>
      <c r="B723" s="22"/>
      <c r="C723" s="22"/>
      <c r="D723" s="22"/>
      <c r="E723" s="22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2"/>
      <c r="B724" s="22"/>
      <c r="C724" s="22"/>
      <c r="D724" s="22"/>
      <c r="E724" s="22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2"/>
      <c r="B725" s="22"/>
      <c r="C725" s="22"/>
      <c r="D725" s="22"/>
      <c r="E725" s="22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2"/>
      <c r="B726" s="22"/>
      <c r="C726" s="22"/>
      <c r="D726" s="22"/>
      <c r="E726" s="22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2"/>
      <c r="B727" s="22"/>
      <c r="C727" s="22"/>
      <c r="D727" s="22"/>
      <c r="E727" s="22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2"/>
      <c r="B728" s="22"/>
      <c r="C728" s="22"/>
      <c r="D728" s="22"/>
      <c r="E728" s="22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2"/>
      <c r="B729" s="22"/>
      <c r="C729" s="22"/>
      <c r="D729" s="22"/>
      <c r="E729" s="22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2"/>
      <c r="B730" s="22"/>
      <c r="C730" s="22"/>
      <c r="D730" s="22"/>
      <c r="E730" s="22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2"/>
      <c r="B731" s="22"/>
      <c r="C731" s="22"/>
      <c r="D731" s="22"/>
      <c r="E731" s="22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2"/>
      <c r="B732" s="22"/>
      <c r="C732" s="22"/>
      <c r="D732" s="22"/>
      <c r="E732" s="22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2"/>
      <c r="B733" s="22"/>
      <c r="C733" s="22"/>
      <c r="D733" s="22"/>
      <c r="E733" s="22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2"/>
      <c r="B734" s="22"/>
      <c r="C734" s="22"/>
      <c r="D734" s="22"/>
      <c r="E734" s="22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2"/>
      <c r="B735" s="22"/>
      <c r="C735" s="22"/>
      <c r="D735" s="22"/>
      <c r="E735" s="22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2"/>
      <c r="B736" s="22"/>
      <c r="C736" s="22"/>
      <c r="D736" s="22"/>
      <c r="E736" s="22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2"/>
      <c r="B737" s="22"/>
      <c r="C737" s="22"/>
      <c r="D737" s="22"/>
      <c r="E737" s="22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2"/>
      <c r="B738" s="22"/>
      <c r="C738" s="22"/>
      <c r="D738" s="22"/>
      <c r="E738" s="22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2"/>
      <c r="B739" s="22"/>
      <c r="C739" s="22"/>
      <c r="D739" s="22"/>
      <c r="E739" s="22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2"/>
      <c r="B740" s="22"/>
      <c r="C740" s="22"/>
      <c r="D740" s="22"/>
      <c r="E740" s="22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2"/>
      <c r="B741" s="22"/>
      <c r="C741" s="22"/>
      <c r="D741" s="22"/>
      <c r="E741" s="22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2"/>
      <c r="B742" s="22"/>
      <c r="C742" s="22"/>
      <c r="D742" s="22"/>
      <c r="E742" s="22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2"/>
      <c r="B743" s="22"/>
      <c r="C743" s="22"/>
      <c r="D743" s="22"/>
      <c r="E743" s="22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2"/>
      <c r="B744" s="22"/>
      <c r="C744" s="22"/>
      <c r="D744" s="22"/>
      <c r="E744" s="22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2"/>
      <c r="B745" s="22"/>
      <c r="C745" s="22"/>
      <c r="D745" s="22"/>
      <c r="E745" s="22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2"/>
      <c r="B746" s="22"/>
      <c r="C746" s="22"/>
      <c r="D746" s="22"/>
      <c r="E746" s="22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2"/>
      <c r="B747" s="22"/>
      <c r="C747" s="22"/>
      <c r="D747" s="22"/>
      <c r="E747" s="22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2"/>
      <c r="B748" s="22"/>
      <c r="C748" s="22"/>
      <c r="D748" s="22"/>
      <c r="E748" s="22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2"/>
      <c r="B749" s="22"/>
      <c r="C749" s="22"/>
      <c r="D749" s="22"/>
      <c r="E749" s="22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2"/>
      <c r="B750" s="22"/>
      <c r="C750" s="22"/>
      <c r="D750" s="22"/>
      <c r="E750" s="22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2"/>
      <c r="B751" s="22"/>
      <c r="C751" s="22"/>
      <c r="D751" s="22"/>
      <c r="E751" s="22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2"/>
      <c r="B752" s="22"/>
      <c r="C752" s="22"/>
      <c r="D752" s="22"/>
      <c r="E752" s="22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2"/>
      <c r="B753" s="22"/>
      <c r="C753" s="22"/>
      <c r="D753" s="22"/>
      <c r="E753" s="22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2"/>
      <c r="B754" s="22"/>
      <c r="C754" s="22"/>
      <c r="D754" s="22"/>
      <c r="E754" s="22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2"/>
      <c r="B755" s="22"/>
      <c r="C755" s="22"/>
      <c r="D755" s="22"/>
      <c r="E755" s="22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2"/>
      <c r="B756" s="22"/>
      <c r="C756" s="22"/>
      <c r="D756" s="22"/>
      <c r="E756" s="22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2"/>
      <c r="B757" s="22"/>
      <c r="C757" s="22"/>
      <c r="D757" s="22"/>
      <c r="E757" s="22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2"/>
      <c r="B758" s="22"/>
      <c r="C758" s="22"/>
      <c r="D758" s="22"/>
      <c r="E758" s="22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2"/>
      <c r="B759" s="22"/>
      <c r="C759" s="22"/>
      <c r="D759" s="22"/>
      <c r="E759" s="22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2"/>
      <c r="B760" s="22"/>
      <c r="C760" s="22"/>
      <c r="D760" s="22"/>
      <c r="E760" s="22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2"/>
      <c r="B761" s="22"/>
      <c r="C761" s="22"/>
      <c r="D761" s="22"/>
      <c r="E761" s="22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2"/>
      <c r="B762" s="22"/>
      <c r="C762" s="22"/>
      <c r="D762" s="22"/>
      <c r="E762" s="22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2"/>
      <c r="B763" s="22"/>
      <c r="C763" s="22"/>
      <c r="D763" s="22"/>
      <c r="E763" s="22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2"/>
      <c r="B764" s="22"/>
      <c r="C764" s="22"/>
      <c r="D764" s="22"/>
      <c r="E764" s="22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2"/>
      <c r="B765" s="22"/>
      <c r="C765" s="22"/>
      <c r="D765" s="22"/>
      <c r="E765" s="22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2"/>
      <c r="B766" s="22"/>
      <c r="C766" s="22"/>
      <c r="D766" s="22"/>
      <c r="E766" s="22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2"/>
      <c r="B767" s="22"/>
      <c r="C767" s="22"/>
      <c r="D767" s="22"/>
      <c r="E767" s="22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2"/>
      <c r="B768" s="22"/>
      <c r="C768" s="22"/>
      <c r="D768" s="22"/>
      <c r="E768" s="22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2"/>
      <c r="B769" s="22"/>
      <c r="C769" s="22"/>
      <c r="D769" s="22"/>
      <c r="E769" s="22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2"/>
      <c r="B770" s="22"/>
      <c r="C770" s="22"/>
      <c r="D770" s="22"/>
      <c r="E770" s="22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2"/>
      <c r="B771" s="22"/>
      <c r="C771" s="22"/>
      <c r="D771" s="22"/>
      <c r="E771" s="22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2"/>
      <c r="B772" s="22"/>
      <c r="C772" s="22"/>
      <c r="D772" s="22"/>
      <c r="E772" s="22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2"/>
      <c r="B773" s="22"/>
      <c r="C773" s="22"/>
      <c r="D773" s="22"/>
      <c r="E773" s="22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2"/>
      <c r="B774" s="22"/>
      <c r="C774" s="22"/>
      <c r="D774" s="22"/>
      <c r="E774" s="22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2"/>
      <c r="B775" s="22"/>
      <c r="C775" s="22"/>
      <c r="D775" s="22"/>
      <c r="E775" s="22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2"/>
      <c r="B776" s="22"/>
      <c r="C776" s="22"/>
      <c r="D776" s="22"/>
      <c r="E776" s="22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2"/>
      <c r="B777" s="22"/>
      <c r="C777" s="22"/>
      <c r="D777" s="22"/>
      <c r="E777" s="22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2"/>
      <c r="B778" s="22"/>
      <c r="C778" s="22"/>
      <c r="D778" s="22"/>
      <c r="E778" s="22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2"/>
      <c r="B779" s="22"/>
      <c r="C779" s="22"/>
      <c r="D779" s="22"/>
      <c r="E779" s="22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2"/>
      <c r="B780" s="22"/>
      <c r="C780" s="22"/>
      <c r="D780" s="22"/>
      <c r="E780" s="22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2"/>
      <c r="B781" s="22"/>
      <c r="C781" s="22"/>
      <c r="D781" s="22"/>
      <c r="E781" s="22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2"/>
      <c r="B782" s="22"/>
      <c r="C782" s="22"/>
      <c r="D782" s="22"/>
      <c r="E782" s="22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2"/>
      <c r="B783" s="22"/>
      <c r="C783" s="22"/>
      <c r="D783" s="22"/>
      <c r="E783" s="22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2"/>
      <c r="B784" s="22"/>
      <c r="C784" s="22"/>
      <c r="D784" s="22"/>
      <c r="E784" s="22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2"/>
      <c r="B785" s="22"/>
      <c r="C785" s="22"/>
      <c r="D785" s="22"/>
      <c r="E785" s="22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2"/>
      <c r="B786" s="22"/>
      <c r="C786" s="22"/>
      <c r="D786" s="22"/>
      <c r="E786" s="22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2"/>
      <c r="B787" s="22"/>
      <c r="C787" s="22"/>
      <c r="D787" s="22"/>
      <c r="E787" s="22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2"/>
      <c r="B788" s="22"/>
      <c r="C788" s="22"/>
      <c r="D788" s="22"/>
      <c r="E788" s="22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2"/>
      <c r="B789" s="22"/>
      <c r="C789" s="22"/>
      <c r="D789" s="22"/>
      <c r="E789" s="22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2"/>
      <c r="B790" s="22"/>
      <c r="C790" s="22"/>
      <c r="D790" s="22"/>
      <c r="E790" s="22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2"/>
      <c r="B791" s="22"/>
      <c r="C791" s="22"/>
      <c r="D791" s="22"/>
      <c r="E791" s="22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2"/>
      <c r="B792" s="22"/>
      <c r="C792" s="22"/>
      <c r="D792" s="22"/>
      <c r="E792" s="22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2"/>
      <c r="B793" s="22"/>
      <c r="C793" s="22"/>
      <c r="D793" s="22"/>
      <c r="E793" s="22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2"/>
      <c r="B794" s="22"/>
      <c r="C794" s="22"/>
      <c r="D794" s="22"/>
      <c r="E794" s="22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2"/>
      <c r="B795" s="22"/>
      <c r="C795" s="22"/>
      <c r="D795" s="22"/>
      <c r="E795" s="22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2"/>
      <c r="B796" s="22"/>
      <c r="C796" s="22"/>
      <c r="D796" s="22"/>
      <c r="E796" s="22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2"/>
      <c r="B797" s="22"/>
      <c r="C797" s="22"/>
      <c r="D797" s="22"/>
      <c r="E797" s="22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2"/>
      <c r="B798" s="22"/>
      <c r="C798" s="22"/>
      <c r="D798" s="22"/>
      <c r="E798" s="22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2"/>
      <c r="B799" s="22"/>
      <c r="C799" s="22"/>
      <c r="D799" s="22"/>
      <c r="E799" s="22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2"/>
      <c r="B800" s="22"/>
      <c r="C800" s="22"/>
      <c r="D800" s="22"/>
      <c r="E800" s="22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2"/>
      <c r="B801" s="22"/>
      <c r="C801" s="22"/>
      <c r="D801" s="22"/>
      <c r="E801" s="22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2"/>
      <c r="B802" s="22"/>
      <c r="C802" s="22"/>
      <c r="D802" s="22"/>
      <c r="E802" s="22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2"/>
      <c r="B803" s="22"/>
      <c r="C803" s="22"/>
      <c r="D803" s="22"/>
      <c r="E803" s="22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2"/>
      <c r="B804" s="22"/>
      <c r="C804" s="22"/>
      <c r="D804" s="22"/>
      <c r="E804" s="22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2"/>
      <c r="B805" s="22"/>
      <c r="C805" s="22"/>
      <c r="D805" s="22"/>
      <c r="E805" s="22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2"/>
      <c r="B806" s="22"/>
      <c r="C806" s="22"/>
      <c r="D806" s="22"/>
      <c r="E806" s="22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2"/>
      <c r="B807" s="22"/>
      <c r="C807" s="22"/>
      <c r="D807" s="22"/>
      <c r="E807" s="22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2"/>
      <c r="B808" s="22"/>
      <c r="C808" s="22"/>
      <c r="D808" s="22"/>
      <c r="E808" s="22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2"/>
      <c r="B809" s="22"/>
      <c r="C809" s="22"/>
      <c r="D809" s="22"/>
      <c r="E809" s="22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2"/>
      <c r="B810" s="22"/>
      <c r="C810" s="22"/>
      <c r="D810" s="22"/>
      <c r="E810" s="22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2"/>
      <c r="B811" s="22"/>
      <c r="C811" s="22"/>
      <c r="D811" s="22"/>
      <c r="E811" s="22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2"/>
      <c r="B812" s="22"/>
      <c r="C812" s="22"/>
      <c r="D812" s="22"/>
      <c r="E812" s="22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2"/>
      <c r="B813" s="22"/>
      <c r="C813" s="22"/>
      <c r="D813" s="22"/>
      <c r="E813" s="22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2"/>
      <c r="B814" s="22"/>
      <c r="C814" s="22"/>
      <c r="D814" s="22"/>
      <c r="E814" s="22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2"/>
      <c r="B815" s="22"/>
      <c r="C815" s="22"/>
      <c r="D815" s="22"/>
      <c r="E815" s="22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2"/>
      <c r="B816" s="22"/>
      <c r="C816" s="22"/>
      <c r="D816" s="22"/>
      <c r="E816" s="22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2"/>
      <c r="B817" s="22"/>
      <c r="C817" s="22"/>
      <c r="D817" s="22"/>
      <c r="E817" s="22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2"/>
      <c r="B818" s="22"/>
      <c r="C818" s="22"/>
      <c r="D818" s="22"/>
      <c r="E818" s="22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2"/>
      <c r="B819" s="22"/>
      <c r="C819" s="22"/>
      <c r="D819" s="22"/>
      <c r="E819" s="22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2"/>
      <c r="B820" s="22"/>
      <c r="C820" s="22"/>
      <c r="D820" s="22"/>
      <c r="E820" s="22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2"/>
      <c r="B821" s="22"/>
      <c r="C821" s="22"/>
      <c r="D821" s="22"/>
      <c r="E821" s="22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2"/>
      <c r="B822" s="22"/>
      <c r="C822" s="22"/>
      <c r="D822" s="22"/>
      <c r="E822" s="22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2"/>
      <c r="B823" s="22"/>
      <c r="C823" s="22"/>
      <c r="D823" s="22"/>
      <c r="E823" s="22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2"/>
      <c r="B824" s="22"/>
      <c r="C824" s="22"/>
      <c r="D824" s="22"/>
      <c r="E824" s="22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2"/>
      <c r="B825" s="22"/>
      <c r="C825" s="22"/>
      <c r="D825" s="22"/>
      <c r="E825" s="22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2"/>
      <c r="B826" s="22"/>
      <c r="C826" s="22"/>
      <c r="D826" s="22"/>
      <c r="E826" s="22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2"/>
      <c r="B827" s="22"/>
      <c r="C827" s="22"/>
      <c r="D827" s="22"/>
      <c r="E827" s="22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2"/>
      <c r="B828" s="22"/>
      <c r="C828" s="22"/>
      <c r="D828" s="22"/>
      <c r="E828" s="22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2"/>
      <c r="B829" s="22"/>
      <c r="C829" s="22"/>
      <c r="D829" s="22"/>
      <c r="E829" s="22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2"/>
      <c r="B830" s="22"/>
      <c r="C830" s="22"/>
      <c r="D830" s="22"/>
      <c r="E830" s="22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2"/>
      <c r="B831" s="22"/>
      <c r="C831" s="22"/>
      <c r="D831" s="22"/>
      <c r="E831" s="22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2"/>
      <c r="B832" s="22"/>
      <c r="C832" s="22"/>
      <c r="D832" s="22"/>
      <c r="E832" s="22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2"/>
      <c r="B833" s="22"/>
      <c r="C833" s="22"/>
      <c r="D833" s="22"/>
      <c r="E833" s="22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2"/>
      <c r="B834" s="22"/>
      <c r="C834" s="22"/>
      <c r="D834" s="22"/>
      <c r="E834" s="22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2"/>
      <c r="B835" s="22"/>
      <c r="C835" s="22"/>
      <c r="D835" s="22"/>
      <c r="E835" s="22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2"/>
      <c r="B836" s="22"/>
      <c r="C836" s="22"/>
      <c r="D836" s="22"/>
      <c r="E836" s="22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2"/>
      <c r="B837" s="22"/>
      <c r="C837" s="22"/>
      <c r="D837" s="22"/>
      <c r="E837" s="22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2"/>
      <c r="B838" s="22"/>
      <c r="C838" s="22"/>
      <c r="D838" s="22"/>
      <c r="E838" s="22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2"/>
      <c r="B839" s="22"/>
      <c r="C839" s="22"/>
      <c r="D839" s="22"/>
      <c r="E839" s="22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2"/>
      <c r="B840" s="22"/>
      <c r="C840" s="22"/>
      <c r="D840" s="22"/>
      <c r="E840" s="22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2"/>
      <c r="B841" s="22"/>
      <c r="C841" s="22"/>
      <c r="D841" s="22"/>
      <c r="E841" s="22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2"/>
      <c r="B842" s="22"/>
      <c r="C842" s="22"/>
      <c r="D842" s="22"/>
      <c r="E842" s="22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2"/>
      <c r="B843" s="22"/>
      <c r="C843" s="22"/>
      <c r="D843" s="22"/>
      <c r="E843" s="22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2"/>
      <c r="B844" s="22"/>
      <c r="C844" s="22"/>
      <c r="D844" s="22"/>
      <c r="E844" s="22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2"/>
      <c r="B845" s="22"/>
      <c r="C845" s="22"/>
      <c r="D845" s="22"/>
      <c r="E845" s="22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2"/>
      <c r="B846" s="22"/>
      <c r="C846" s="22"/>
      <c r="D846" s="22"/>
      <c r="E846" s="22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2"/>
      <c r="B847" s="22"/>
      <c r="C847" s="22"/>
      <c r="D847" s="22"/>
      <c r="E847" s="22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2"/>
      <c r="B848" s="22"/>
      <c r="C848" s="22"/>
      <c r="D848" s="22"/>
      <c r="E848" s="22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2"/>
      <c r="B849" s="22"/>
      <c r="C849" s="22"/>
      <c r="D849" s="22"/>
      <c r="E849" s="22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2"/>
      <c r="B850" s="22"/>
      <c r="C850" s="22"/>
      <c r="D850" s="22"/>
      <c r="E850" s="22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2"/>
      <c r="B851" s="22"/>
      <c r="C851" s="22"/>
      <c r="D851" s="22"/>
      <c r="E851" s="22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2"/>
      <c r="B852" s="22"/>
      <c r="C852" s="22"/>
      <c r="D852" s="22"/>
      <c r="E852" s="22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2"/>
      <c r="B853" s="22"/>
      <c r="C853" s="22"/>
      <c r="D853" s="22"/>
      <c r="E853" s="22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2"/>
      <c r="B854" s="22"/>
      <c r="C854" s="22"/>
      <c r="D854" s="22"/>
      <c r="E854" s="22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2"/>
      <c r="B855" s="22"/>
      <c r="C855" s="22"/>
      <c r="D855" s="22"/>
      <c r="E855" s="22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2"/>
      <c r="B856" s="22"/>
      <c r="C856" s="22"/>
      <c r="D856" s="22"/>
      <c r="E856" s="22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2"/>
      <c r="B857" s="22"/>
      <c r="C857" s="22"/>
      <c r="D857" s="22"/>
      <c r="E857" s="22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2"/>
      <c r="B858" s="22"/>
      <c r="C858" s="22"/>
      <c r="D858" s="22"/>
      <c r="E858" s="22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2"/>
      <c r="B859" s="22"/>
      <c r="C859" s="22"/>
      <c r="D859" s="22"/>
      <c r="E859" s="22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2"/>
      <c r="B860" s="22"/>
      <c r="C860" s="22"/>
      <c r="D860" s="22"/>
      <c r="E860" s="22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2"/>
      <c r="B861" s="22"/>
      <c r="C861" s="22"/>
      <c r="D861" s="22"/>
      <c r="E861" s="22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2"/>
      <c r="B862" s="22"/>
      <c r="C862" s="22"/>
      <c r="D862" s="22"/>
      <c r="E862" s="22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2"/>
      <c r="B863" s="22"/>
      <c r="C863" s="22"/>
      <c r="D863" s="22"/>
      <c r="E863" s="22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2"/>
      <c r="B864" s="22"/>
      <c r="C864" s="22"/>
      <c r="D864" s="22"/>
      <c r="E864" s="22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2"/>
      <c r="B865" s="22"/>
      <c r="C865" s="22"/>
      <c r="D865" s="22"/>
      <c r="E865" s="22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2"/>
      <c r="B866" s="22"/>
      <c r="C866" s="22"/>
      <c r="D866" s="22"/>
      <c r="E866" s="22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2"/>
      <c r="B867" s="22"/>
      <c r="C867" s="22"/>
      <c r="D867" s="22"/>
      <c r="E867" s="22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2"/>
      <c r="B868" s="22"/>
      <c r="C868" s="22"/>
      <c r="D868" s="22"/>
      <c r="E868" s="22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2"/>
      <c r="B869" s="22"/>
      <c r="C869" s="22"/>
      <c r="D869" s="22"/>
      <c r="E869" s="22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2"/>
      <c r="B870" s="22"/>
      <c r="C870" s="22"/>
      <c r="D870" s="22"/>
      <c r="E870" s="22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2"/>
      <c r="B871" s="22"/>
      <c r="C871" s="22"/>
      <c r="D871" s="22"/>
      <c r="E871" s="22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2"/>
      <c r="B872" s="22"/>
      <c r="C872" s="22"/>
      <c r="D872" s="22"/>
      <c r="E872" s="22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2"/>
      <c r="B873" s="22"/>
      <c r="C873" s="22"/>
      <c r="D873" s="22"/>
      <c r="E873" s="22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2"/>
      <c r="B874" s="22"/>
      <c r="C874" s="22"/>
      <c r="D874" s="22"/>
      <c r="E874" s="22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2"/>
      <c r="B875" s="22"/>
      <c r="C875" s="22"/>
      <c r="D875" s="22"/>
      <c r="E875" s="22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2"/>
      <c r="B876" s="22"/>
      <c r="C876" s="22"/>
      <c r="D876" s="22"/>
      <c r="E876" s="22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2"/>
      <c r="B877" s="22"/>
      <c r="C877" s="22"/>
      <c r="D877" s="22"/>
      <c r="E877" s="22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2"/>
      <c r="B878" s="22"/>
      <c r="C878" s="22"/>
      <c r="D878" s="22"/>
      <c r="E878" s="22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2"/>
      <c r="B879" s="22"/>
      <c r="C879" s="22"/>
      <c r="D879" s="22"/>
      <c r="E879" s="22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2"/>
      <c r="B880" s="22"/>
      <c r="C880" s="22"/>
      <c r="D880" s="22"/>
      <c r="E880" s="22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2"/>
      <c r="B881" s="22"/>
      <c r="C881" s="22"/>
      <c r="D881" s="22"/>
      <c r="E881" s="22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2"/>
      <c r="B882" s="22"/>
      <c r="C882" s="22"/>
      <c r="D882" s="22"/>
      <c r="E882" s="22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2"/>
      <c r="B883" s="22"/>
      <c r="C883" s="22"/>
      <c r="D883" s="22"/>
      <c r="E883" s="22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2"/>
      <c r="B884" s="22"/>
      <c r="C884" s="22"/>
      <c r="D884" s="22"/>
      <c r="E884" s="22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2"/>
      <c r="B885" s="22"/>
      <c r="C885" s="22"/>
      <c r="D885" s="22"/>
      <c r="E885" s="22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2"/>
      <c r="B886" s="22"/>
      <c r="C886" s="22"/>
      <c r="D886" s="22"/>
      <c r="E886" s="22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2"/>
      <c r="B887" s="22"/>
      <c r="C887" s="22"/>
      <c r="D887" s="22"/>
      <c r="E887" s="22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2"/>
      <c r="B888" s="22"/>
      <c r="C888" s="22"/>
      <c r="D888" s="22"/>
      <c r="E888" s="22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2"/>
      <c r="B889" s="22"/>
      <c r="C889" s="22"/>
      <c r="D889" s="22"/>
      <c r="E889" s="22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2"/>
      <c r="B890" s="22"/>
      <c r="C890" s="22"/>
      <c r="D890" s="22"/>
      <c r="E890" s="22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2"/>
      <c r="B891" s="22"/>
      <c r="C891" s="22"/>
      <c r="D891" s="22"/>
      <c r="E891" s="22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2"/>
      <c r="B892" s="22"/>
      <c r="C892" s="22"/>
      <c r="D892" s="22"/>
      <c r="E892" s="22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2"/>
      <c r="B893" s="22"/>
      <c r="C893" s="22"/>
      <c r="D893" s="22"/>
      <c r="E893" s="22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2"/>
      <c r="B894" s="22"/>
      <c r="C894" s="22"/>
      <c r="D894" s="22"/>
      <c r="E894" s="22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2"/>
      <c r="B895" s="22"/>
      <c r="C895" s="22"/>
      <c r="D895" s="22"/>
      <c r="E895" s="22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2"/>
      <c r="B896" s="22"/>
      <c r="C896" s="22"/>
      <c r="D896" s="22"/>
      <c r="E896" s="22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2"/>
      <c r="B897" s="22"/>
      <c r="C897" s="22"/>
      <c r="D897" s="22"/>
      <c r="E897" s="22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2"/>
      <c r="B898" s="22"/>
      <c r="C898" s="22"/>
      <c r="D898" s="22"/>
      <c r="E898" s="22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2"/>
      <c r="B899" s="22"/>
      <c r="C899" s="22"/>
      <c r="D899" s="22"/>
      <c r="E899" s="22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2"/>
      <c r="B900" s="22"/>
      <c r="C900" s="22"/>
      <c r="D900" s="22"/>
      <c r="E900" s="22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2"/>
      <c r="B901" s="22"/>
      <c r="C901" s="22"/>
      <c r="D901" s="22"/>
      <c r="E901" s="22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2"/>
      <c r="B902" s="22"/>
      <c r="C902" s="22"/>
      <c r="D902" s="22"/>
      <c r="E902" s="22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2"/>
      <c r="B903" s="22"/>
      <c r="C903" s="22"/>
      <c r="D903" s="22"/>
      <c r="E903" s="22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2"/>
      <c r="B904" s="22"/>
      <c r="C904" s="22"/>
      <c r="D904" s="22"/>
      <c r="E904" s="22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2"/>
      <c r="B905" s="22"/>
      <c r="C905" s="22"/>
      <c r="D905" s="22"/>
      <c r="E905" s="22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2"/>
      <c r="B906" s="22"/>
      <c r="C906" s="22"/>
      <c r="D906" s="22"/>
      <c r="E906" s="22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2"/>
      <c r="B907" s="22"/>
      <c r="C907" s="22"/>
      <c r="D907" s="22"/>
      <c r="E907" s="22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2"/>
      <c r="B908" s="22"/>
      <c r="C908" s="22"/>
      <c r="D908" s="22"/>
      <c r="E908" s="22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2"/>
      <c r="B909" s="22"/>
      <c r="C909" s="22"/>
      <c r="D909" s="22"/>
      <c r="E909" s="22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2"/>
      <c r="B910" s="22"/>
      <c r="C910" s="22"/>
      <c r="D910" s="22"/>
      <c r="E910" s="22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2"/>
      <c r="B911" s="22"/>
      <c r="C911" s="22"/>
      <c r="D911" s="22"/>
      <c r="E911" s="22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2"/>
      <c r="B912" s="22"/>
      <c r="C912" s="22"/>
      <c r="D912" s="22"/>
      <c r="E912" s="22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2"/>
      <c r="B913" s="22"/>
      <c r="C913" s="22"/>
      <c r="D913" s="22"/>
      <c r="E913" s="22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2"/>
      <c r="B914" s="22"/>
      <c r="C914" s="22"/>
      <c r="D914" s="22"/>
      <c r="E914" s="22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2"/>
      <c r="B915" s="22"/>
      <c r="C915" s="22"/>
      <c r="D915" s="22"/>
      <c r="E915" s="22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2"/>
      <c r="B916" s="22"/>
      <c r="C916" s="22"/>
      <c r="D916" s="22"/>
      <c r="E916" s="22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2"/>
      <c r="B917" s="22"/>
      <c r="C917" s="22"/>
      <c r="D917" s="22"/>
      <c r="E917" s="22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2"/>
      <c r="B918" s="22"/>
      <c r="C918" s="22"/>
      <c r="D918" s="22"/>
      <c r="E918" s="22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2"/>
      <c r="B919" s="22"/>
      <c r="C919" s="22"/>
      <c r="D919" s="22"/>
      <c r="E919" s="22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2"/>
      <c r="B920" s="22"/>
      <c r="C920" s="22"/>
      <c r="D920" s="22"/>
      <c r="E920" s="22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2"/>
      <c r="B921" s="22"/>
      <c r="C921" s="22"/>
      <c r="D921" s="22"/>
      <c r="E921" s="22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2"/>
      <c r="B922" s="22"/>
      <c r="C922" s="22"/>
      <c r="D922" s="22"/>
      <c r="E922" s="22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2"/>
      <c r="B923" s="22"/>
      <c r="C923" s="22"/>
      <c r="D923" s="22"/>
      <c r="E923" s="22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2"/>
      <c r="B924" s="22"/>
      <c r="C924" s="22"/>
      <c r="D924" s="22"/>
      <c r="E924" s="22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2"/>
      <c r="B925" s="22"/>
      <c r="C925" s="22"/>
      <c r="D925" s="22"/>
      <c r="E925" s="22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2"/>
      <c r="B926" s="22"/>
      <c r="C926" s="22"/>
      <c r="D926" s="22"/>
      <c r="E926" s="22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2"/>
      <c r="B927" s="22"/>
      <c r="C927" s="22"/>
      <c r="D927" s="22"/>
      <c r="E927" s="22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2"/>
      <c r="B928" s="22"/>
      <c r="C928" s="22"/>
      <c r="D928" s="22"/>
      <c r="E928" s="22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2"/>
      <c r="B929" s="22"/>
      <c r="C929" s="22"/>
      <c r="D929" s="22"/>
      <c r="E929" s="22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2"/>
      <c r="B930" s="22"/>
      <c r="C930" s="22"/>
      <c r="D930" s="22"/>
      <c r="E930" s="22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2"/>
      <c r="B931" s="22"/>
      <c r="C931" s="22"/>
      <c r="D931" s="22"/>
      <c r="E931" s="22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2"/>
      <c r="B932" s="22"/>
      <c r="C932" s="22"/>
      <c r="D932" s="22"/>
      <c r="E932" s="22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2"/>
      <c r="B933" s="22"/>
      <c r="C933" s="22"/>
      <c r="D933" s="22"/>
      <c r="E933" s="22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2"/>
      <c r="B934" s="22"/>
      <c r="C934" s="22"/>
      <c r="D934" s="22"/>
      <c r="E934" s="22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2"/>
      <c r="B935" s="22"/>
      <c r="C935" s="22"/>
      <c r="D935" s="22"/>
      <c r="E935" s="22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2"/>
      <c r="B936" s="22"/>
      <c r="C936" s="22"/>
      <c r="D936" s="22"/>
      <c r="E936" s="22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2"/>
      <c r="B937" s="22"/>
      <c r="C937" s="22"/>
      <c r="D937" s="22"/>
      <c r="E937" s="22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2"/>
      <c r="B938" s="22"/>
      <c r="C938" s="22"/>
      <c r="D938" s="22"/>
      <c r="E938" s="22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2"/>
      <c r="B939" s="22"/>
      <c r="C939" s="22"/>
      <c r="D939" s="22"/>
      <c r="E939" s="22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2"/>
      <c r="B940" s="22"/>
      <c r="C940" s="22"/>
      <c r="D940" s="22"/>
      <c r="E940" s="22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2"/>
      <c r="B941" s="22"/>
      <c r="C941" s="22"/>
      <c r="D941" s="22"/>
      <c r="E941" s="22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2"/>
      <c r="B942" s="22"/>
      <c r="C942" s="22"/>
      <c r="D942" s="22"/>
      <c r="E942" s="22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2"/>
      <c r="B943" s="22"/>
      <c r="C943" s="22"/>
      <c r="D943" s="22"/>
      <c r="E943" s="22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2"/>
      <c r="B944" s="22"/>
      <c r="C944" s="22"/>
      <c r="D944" s="22"/>
      <c r="E944" s="22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2"/>
      <c r="B945" s="22"/>
      <c r="C945" s="22"/>
      <c r="D945" s="22"/>
      <c r="E945" s="22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2"/>
      <c r="B946" s="22"/>
      <c r="C946" s="22"/>
      <c r="D946" s="22"/>
      <c r="E946" s="22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2"/>
      <c r="B947" s="22"/>
      <c r="C947" s="22"/>
      <c r="D947" s="22"/>
      <c r="E947" s="22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2"/>
      <c r="B948" s="22"/>
      <c r="C948" s="22"/>
      <c r="D948" s="22"/>
      <c r="E948" s="22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2"/>
      <c r="B949" s="22"/>
      <c r="C949" s="22"/>
      <c r="D949" s="22"/>
      <c r="E949" s="22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2"/>
      <c r="B950" s="22"/>
      <c r="C950" s="22"/>
      <c r="D950" s="22"/>
      <c r="E950" s="22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2"/>
      <c r="B951" s="22"/>
      <c r="C951" s="22"/>
      <c r="D951" s="22"/>
      <c r="E951" s="22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2"/>
      <c r="B952" s="22"/>
      <c r="C952" s="22"/>
      <c r="D952" s="22"/>
      <c r="E952" s="22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2"/>
      <c r="B953" s="22"/>
      <c r="C953" s="22"/>
      <c r="D953" s="22"/>
      <c r="E953" s="22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2"/>
      <c r="B954" s="22"/>
      <c r="C954" s="22"/>
      <c r="D954" s="22"/>
      <c r="E954" s="22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2"/>
      <c r="B955" s="22"/>
      <c r="C955" s="22"/>
      <c r="D955" s="22"/>
      <c r="E955" s="22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2"/>
      <c r="B956" s="22"/>
      <c r="C956" s="22"/>
      <c r="D956" s="22"/>
      <c r="E956" s="22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2"/>
      <c r="B957" s="22"/>
      <c r="C957" s="22"/>
      <c r="D957" s="22"/>
      <c r="E957" s="22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2"/>
      <c r="B958" s="22"/>
      <c r="C958" s="22"/>
      <c r="D958" s="22"/>
      <c r="E958" s="22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2"/>
      <c r="B959" s="22"/>
      <c r="C959" s="22"/>
      <c r="D959" s="22"/>
      <c r="E959" s="22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2"/>
      <c r="B960" s="22"/>
      <c r="C960" s="22"/>
      <c r="D960" s="22"/>
      <c r="E960" s="22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2"/>
      <c r="B961" s="22"/>
      <c r="C961" s="22"/>
      <c r="D961" s="22"/>
      <c r="E961" s="22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2"/>
      <c r="B962" s="22"/>
      <c r="C962" s="22"/>
      <c r="D962" s="22"/>
      <c r="E962" s="22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2"/>
      <c r="B963" s="22"/>
      <c r="C963" s="22"/>
      <c r="D963" s="22"/>
      <c r="E963" s="22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2"/>
      <c r="B964" s="22"/>
      <c r="C964" s="22"/>
      <c r="D964" s="22"/>
      <c r="E964" s="22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2"/>
      <c r="B965" s="22"/>
      <c r="C965" s="22"/>
      <c r="D965" s="22"/>
      <c r="E965" s="22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2"/>
      <c r="B966" s="22"/>
      <c r="C966" s="22"/>
      <c r="D966" s="22"/>
      <c r="E966" s="22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2"/>
      <c r="B967" s="22"/>
      <c r="C967" s="22"/>
      <c r="D967" s="22"/>
      <c r="E967" s="22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2"/>
      <c r="B968" s="22"/>
      <c r="C968" s="22"/>
      <c r="D968" s="22"/>
      <c r="E968" s="22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2"/>
      <c r="B969" s="22"/>
      <c r="C969" s="22"/>
      <c r="D969" s="22"/>
      <c r="E969" s="22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2"/>
      <c r="B970" s="22"/>
      <c r="C970" s="22"/>
      <c r="D970" s="22"/>
      <c r="E970" s="22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2"/>
      <c r="B971" s="22"/>
      <c r="C971" s="22"/>
      <c r="D971" s="22"/>
      <c r="E971" s="22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2"/>
      <c r="B972" s="22"/>
      <c r="C972" s="22"/>
      <c r="D972" s="22"/>
      <c r="E972" s="22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2"/>
      <c r="B973" s="22"/>
      <c r="C973" s="22"/>
      <c r="D973" s="22"/>
      <c r="E973" s="22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2"/>
      <c r="B974" s="22"/>
      <c r="C974" s="22"/>
      <c r="D974" s="22"/>
      <c r="E974" s="22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2"/>
      <c r="B975" s="22"/>
      <c r="C975" s="22"/>
      <c r="D975" s="22"/>
      <c r="E975" s="22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2"/>
      <c r="B976" s="22"/>
      <c r="C976" s="22"/>
      <c r="D976" s="22"/>
      <c r="E976" s="22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2"/>
      <c r="B977" s="22"/>
      <c r="C977" s="22"/>
      <c r="D977" s="22"/>
      <c r="E977" s="22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2"/>
      <c r="B978" s="22"/>
      <c r="C978" s="22"/>
      <c r="D978" s="22"/>
      <c r="E978" s="22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2"/>
      <c r="B979" s="22"/>
      <c r="C979" s="22"/>
      <c r="D979" s="22"/>
      <c r="E979" s="22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2"/>
      <c r="B980" s="22"/>
      <c r="C980" s="22"/>
      <c r="D980" s="22"/>
      <c r="E980" s="22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2"/>
      <c r="B981" s="22"/>
      <c r="C981" s="22"/>
      <c r="D981" s="22"/>
      <c r="E981" s="22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2"/>
      <c r="B982" s="22"/>
      <c r="C982" s="22"/>
      <c r="D982" s="22"/>
      <c r="E982" s="22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2"/>
      <c r="B983" s="22"/>
      <c r="C983" s="22"/>
      <c r="D983" s="22"/>
      <c r="E983" s="22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2"/>
      <c r="B984" s="22"/>
      <c r="C984" s="22"/>
      <c r="D984" s="22"/>
      <c r="E984" s="22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2"/>
      <c r="B985" s="22"/>
      <c r="C985" s="22"/>
      <c r="D985" s="22"/>
      <c r="E985" s="22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2"/>
      <c r="B986" s="22"/>
      <c r="C986" s="22"/>
      <c r="D986" s="22"/>
      <c r="E986" s="22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2"/>
      <c r="B987" s="22"/>
      <c r="C987" s="22"/>
      <c r="D987" s="22"/>
      <c r="E987" s="22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2"/>
      <c r="B988" s="22"/>
      <c r="C988" s="22"/>
      <c r="D988" s="22"/>
      <c r="E988" s="22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2"/>
      <c r="B989" s="22"/>
      <c r="C989" s="22"/>
      <c r="D989" s="22"/>
      <c r="E989" s="22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2"/>
      <c r="B990" s="22"/>
      <c r="C990" s="22"/>
      <c r="D990" s="22"/>
      <c r="E990" s="22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2"/>
      <c r="B991" s="22"/>
      <c r="C991" s="22"/>
      <c r="D991" s="22"/>
      <c r="E991" s="22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2"/>
      <c r="B992" s="22"/>
      <c r="C992" s="22"/>
      <c r="D992" s="22"/>
      <c r="E992" s="22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2"/>
      <c r="B993" s="22"/>
      <c r="C993" s="22"/>
      <c r="D993" s="22"/>
      <c r="E993" s="22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2"/>
      <c r="B994" s="22"/>
      <c r="C994" s="22"/>
      <c r="D994" s="22"/>
      <c r="E994" s="22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2"/>
      <c r="B995" s="22"/>
      <c r="C995" s="22"/>
      <c r="D995" s="22"/>
      <c r="E995" s="22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2"/>
      <c r="B996" s="22"/>
      <c r="C996" s="22"/>
      <c r="D996" s="22"/>
      <c r="E996" s="22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2"/>
      <c r="B997" s="22"/>
      <c r="C997" s="22"/>
      <c r="D997" s="22"/>
      <c r="E997" s="22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2"/>
      <c r="B998" s="22"/>
      <c r="C998" s="22"/>
      <c r="D998" s="22"/>
      <c r="E998" s="22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2"/>
      <c r="B999" s="22"/>
      <c r="C999" s="22"/>
      <c r="D999" s="22"/>
      <c r="E999" s="22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2"/>
      <c r="B1000" s="22"/>
      <c r="C1000" s="22"/>
      <c r="D1000" s="22"/>
      <c r="E1000" s="22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3.88"/>
    <col customWidth="1" min="2" max="2" width="13.25"/>
    <col customWidth="1" min="3" max="3" width="13.75"/>
    <col customWidth="1" min="4" max="4" width="12.75"/>
    <col customWidth="1" min="5" max="5" width="9.13"/>
    <col customWidth="1" min="6" max="7" width="15.38"/>
    <col customWidth="1" min="8" max="8" width="3.88"/>
    <col customWidth="1" min="9" max="9" width="22.88"/>
    <col customWidth="1" min="10" max="10" width="9.13"/>
    <col customWidth="1" min="11" max="26" width="8.63"/>
  </cols>
  <sheetData>
    <row r="1" ht="15.0" customHeight="1">
      <c r="A1" s="36" t="s">
        <v>95</v>
      </c>
      <c r="B1" s="37" t="s">
        <v>96</v>
      </c>
      <c r="C1" s="37" t="s">
        <v>583</v>
      </c>
      <c r="D1" s="26" t="s">
        <v>98</v>
      </c>
      <c r="E1" s="38" t="s">
        <v>99</v>
      </c>
      <c r="F1" s="50" t="s">
        <v>235</v>
      </c>
      <c r="G1" s="50" t="s">
        <v>584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0" customHeight="1">
      <c r="A2" s="39">
        <v>39066.0</v>
      </c>
      <c r="B2" s="40" t="s">
        <v>119</v>
      </c>
      <c r="C2" s="42" t="s">
        <v>101</v>
      </c>
      <c r="D2" s="55" t="s">
        <v>108</v>
      </c>
      <c r="E2" s="30">
        <v>7.0</v>
      </c>
      <c r="F2" s="51">
        <v>1.99</v>
      </c>
      <c r="G2" s="51">
        <f t="shared" ref="G2:G50" si="1">F2*E2</f>
        <v>13.93</v>
      </c>
      <c r="H2" s="21"/>
      <c r="I2" s="45" t="s">
        <v>585</v>
      </c>
      <c r="J2" s="34">
        <f>SUMIF(C:C,"purchase",E:E)</f>
        <v>952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0" customHeight="1">
      <c r="A3" s="39">
        <v>39069.0</v>
      </c>
      <c r="B3" s="40" t="s">
        <v>123</v>
      </c>
      <c r="C3" s="40" t="s">
        <v>106</v>
      </c>
      <c r="D3" s="31" t="s">
        <v>107</v>
      </c>
      <c r="E3" s="30">
        <v>85.0</v>
      </c>
      <c r="F3" s="51">
        <v>19.99</v>
      </c>
      <c r="G3" s="51">
        <f t="shared" si="1"/>
        <v>1699.15</v>
      </c>
      <c r="H3" s="21"/>
      <c r="I3" s="21"/>
      <c r="J3" s="21">
        <f>SUMIFS(E:E,C:C,"purchase",D:D,"pen set")</f>
        <v>529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0" customHeight="1">
      <c r="A4" s="39">
        <v>39072.0</v>
      </c>
      <c r="B4" s="40" t="s">
        <v>100</v>
      </c>
      <c r="C4" s="40" t="s">
        <v>106</v>
      </c>
      <c r="D4" s="31" t="s">
        <v>108</v>
      </c>
      <c r="E4" s="30">
        <v>62.0</v>
      </c>
      <c r="F4" s="51">
        <v>4.99</v>
      </c>
      <c r="G4" s="51">
        <f t="shared" si="1"/>
        <v>309.38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39">
        <v>39075.0</v>
      </c>
      <c r="B5" s="40" t="s">
        <v>111</v>
      </c>
      <c r="C5" s="40" t="s">
        <v>101</v>
      </c>
      <c r="D5" s="31" t="s">
        <v>112</v>
      </c>
      <c r="E5" s="30">
        <v>58.0</v>
      </c>
      <c r="F5" s="51">
        <v>19.99</v>
      </c>
      <c r="G5" s="51">
        <f t="shared" si="1"/>
        <v>1159.42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39">
        <v>39078.0</v>
      </c>
      <c r="B6" s="40" t="s">
        <v>116</v>
      </c>
      <c r="C6" s="40" t="s">
        <v>106</v>
      </c>
      <c r="D6" s="31" t="s">
        <v>107</v>
      </c>
      <c r="E6" s="30">
        <v>10.0</v>
      </c>
      <c r="F6" s="51">
        <v>4.99</v>
      </c>
      <c r="G6" s="51">
        <f t="shared" si="1"/>
        <v>49.9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39">
        <v>39081.0</v>
      </c>
      <c r="B7" s="40" t="s">
        <v>116</v>
      </c>
      <c r="C7" s="40" t="s">
        <v>106</v>
      </c>
      <c r="D7" s="31" t="s">
        <v>108</v>
      </c>
      <c r="E7" s="30">
        <v>24.0</v>
      </c>
      <c r="F7" s="51">
        <v>2.99</v>
      </c>
      <c r="G7" s="51">
        <f t="shared" si="1"/>
        <v>71.76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39">
        <v>39084.0</v>
      </c>
      <c r="B8" s="40" t="s">
        <v>495</v>
      </c>
      <c r="C8" s="40" t="s">
        <v>101</v>
      </c>
      <c r="D8" s="31" t="s">
        <v>108</v>
      </c>
      <c r="E8" s="30">
        <v>6.0</v>
      </c>
      <c r="F8" s="51">
        <v>1.99</v>
      </c>
      <c r="G8" s="51">
        <f t="shared" si="1"/>
        <v>11.94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39">
        <v>39087.0</v>
      </c>
      <c r="B9" s="40" t="s">
        <v>100</v>
      </c>
      <c r="C9" s="40" t="s">
        <v>101</v>
      </c>
      <c r="D9" s="31" t="s">
        <v>108</v>
      </c>
      <c r="E9" s="30">
        <v>10.0</v>
      </c>
      <c r="F9" s="51">
        <v>4.99</v>
      </c>
      <c r="G9" s="51">
        <f t="shared" si="1"/>
        <v>49.9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39">
        <v>39090.0</v>
      </c>
      <c r="B10" s="40" t="s">
        <v>100</v>
      </c>
      <c r="C10" s="40" t="s">
        <v>106</v>
      </c>
      <c r="D10" s="31" t="s">
        <v>108</v>
      </c>
      <c r="E10" s="30">
        <v>39.0</v>
      </c>
      <c r="F10" s="51">
        <v>1.99</v>
      </c>
      <c r="G10" s="51">
        <f t="shared" si="1"/>
        <v>77.61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39">
        <v>39093.0</v>
      </c>
      <c r="B11" s="40" t="s">
        <v>121</v>
      </c>
      <c r="C11" s="40" t="s">
        <v>106</v>
      </c>
      <c r="D11" s="31" t="s">
        <v>107</v>
      </c>
      <c r="E11" s="30">
        <v>1.0</v>
      </c>
      <c r="F11" s="51">
        <v>8.99</v>
      </c>
      <c r="G11" s="51">
        <f t="shared" si="1"/>
        <v>8.99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39">
        <v>39096.0</v>
      </c>
      <c r="B12" s="40" t="s">
        <v>123</v>
      </c>
      <c r="C12" s="40" t="s">
        <v>101</v>
      </c>
      <c r="D12" s="31" t="s">
        <v>108</v>
      </c>
      <c r="E12" s="30">
        <v>80.0</v>
      </c>
      <c r="F12" s="51">
        <v>4.99</v>
      </c>
      <c r="G12" s="51">
        <f t="shared" si="1"/>
        <v>399.2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0" customHeight="1">
      <c r="A13" s="39">
        <v>39099.0</v>
      </c>
      <c r="B13" s="40" t="s">
        <v>100</v>
      </c>
      <c r="C13" s="40" t="s">
        <v>106</v>
      </c>
      <c r="D13" s="31" t="s">
        <v>107</v>
      </c>
      <c r="E13" s="30">
        <v>51.0</v>
      </c>
      <c r="F13" s="51">
        <v>1.99</v>
      </c>
      <c r="G13" s="51">
        <f t="shared" si="1"/>
        <v>101.49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0" customHeight="1">
      <c r="A14" s="39">
        <v>39102.0</v>
      </c>
      <c r="B14" s="40" t="s">
        <v>120</v>
      </c>
      <c r="C14" s="40" t="s">
        <v>101</v>
      </c>
      <c r="D14" s="31" t="s">
        <v>107</v>
      </c>
      <c r="E14" s="30">
        <v>10.0</v>
      </c>
      <c r="F14" s="51">
        <v>19.99</v>
      </c>
      <c r="G14" s="51">
        <f t="shared" si="1"/>
        <v>199.9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0" customHeight="1">
      <c r="A15" s="39">
        <v>39105.0</v>
      </c>
      <c r="B15" s="40" t="s">
        <v>121</v>
      </c>
      <c r="C15" s="40" t="s">
        <v>106</v>
      </c>
      <c r="D15" s="31" t="s">
        <v>108</v>
      </c>
      <c r="E15" s="30">
        <v>15.0</v>
      </c>
      <c r="F15" s="51">
        <v>4.99</v>
      </c>
      <c r="G15" s="51">
        <f t="shared" si="1"/>
        <v>74.85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0" customHeight="1">
      <c r="A16" s="39">
        <v>39108.0</v>
      </c>
      <c r="B16" s="40" t="s">
        <v>116</v>
      </c>
      <c r="C16" s="40" t="s">
        <v>101</v>
      </c>
      <c r="D16" s="31" t="s">
        <v>122</v>
      </c>
      <c r="E16" s="30">
        <v>31.0</v>
      </c>
      <c r="F16" s="51">
        <v>125.0</v>
      </c>
      <c r="G16" s="51">
        <f t="shared" si="1"/>
        <v>3875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0" customHeight="1">
      <c r="A17" s="39">
        <v>39111.0</v>
      </c>
      <c r="B17" s="40" t="s">
        <v>121</v>
      </c>
      <c r="C17" s="40" t="s">
        <v>101</v>
      </c>
      <c r="D17" s="31" t="s">
        <v>108</v>
      </c>
      <c r="E17" s="30">
        <v>46.0</v>
      </c>
      <c r="F17" s="51">
        <v>15.99</v>
      </c>
      <c r="G17" s="51">
        <f t="shared" si="1"/>
        <v>735.54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0" customHeight="1">
      <c r="A18" s="39">
        <v>39114.0</v>
      </c>
      <c r="B18" s="40" t="s">
        <v>123</v>
      </c>
      <c r="C18" s="40" t="s">
        <v>101</v>
      </c>
      <c r="D18" s="31" t="s">
        <v>107</v>
      </c>
      <c r="E18" s="30">
        <v>61.0</v>
      </c>
      <c r="F18" s="51">
        <v>8.99</v>
      </c>
      <c r="G18" s="51">
        <f t="shared" si="1"/>
        <v>548.39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0" customHeight="1">
      <c r="A19" s="39">
        <v>39117.0</v>
      </c>
      <c r="B19" s="40" t="s">
        <v>121</v>
      </c>
      <c r="C19" s="40" t="s">
        <v>106</v>
      </c>
      <c r="D19" s="31" t="s">
        <v>112</v>
      </c>
      <c r="E19" s="30">
        <v>90.0</v>
      </c>
      <c r="F19" s="51">
        <v>8.99</v>
      </c>
      <c r="G19" s="51">
        <f t="shared" si="1"/>
        <v>809.1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0" customHeight="1">
      <c r="A20" s="39">
        <v>39120.0</v>
      </c>
      <c r="B20" s="40" t="s">
        <v>120</v>
      </c>
      <c r="C20" s="40" t="s">
        <v>106</v>
      </c>
      <c r="D20" s="31" t="s">
        <v>112</v>
      </c>
      <c r="E20" s="30">
        <v>43.0</v>
      </c>
      <c r="F20" s="51">
        <v>19.99</v>
      </c>
      <c r="G20" s="51">
        <f t="shared" si="1"/>
        <v>859.57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0" customHeight="1">
      <c r="A21" s="39">
        <v>39123.0</v>
      </c>
      <c r="B21" s="40" t="s">
        <v>123</v>
      </c>
      <c r="C21" s="40" t="s">
        <v>106</v>
      </c>
      <c r="D21" s="31" t="s">
        <v>108</v>
      </c>
      <c r="E21" s="30">
        <v>32.0</v>
      </c>
      <c r="F21" s="51">
        <v>4.99</v>
      </c>
      <c r="G21" s="51">
        <f t="shared" si="1"/>
        <v>159.68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0" customHeight="1">
      <c r="A22" s="39">
        <v>39126.0</v>
      </c>
      <c r="B22" s="40" t="s">
        <v>124</v>
      </c>
      <c r="C22" s="40" t="s">
        <v>101</v>
      </c>
      <c r="D22" s="31" t="s">
        <v>108</v>
      </c>
      <c r="E22" s="30">
        <v>37.0</v>
      </c>
      <c r="F22" s="51">
        <v>1.29</v>
      </c>
      <c r="G22" s="51">
        <f t="shared" si="1"/>
        <v>47.73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0" customHeight="1">
      <c r="A23" s="39">
        <v>39129.0</v>
      </c>
      <c r="B23" s="40" t="s">
        <v>120</v>
      </c>
      <c r="C23" s="40" t="s">
        <v>101</v>
      </c>
      <c r="D23" s="31" t="s">
        <v>108</v>
      </c>
      <c r="E23" s="30">
        <v>26.0</v>
      </c>
      <c r="F23" s="51">
        <v>15.99</v>
      </c>
      <c r="G23" s="51">
        <f t="shared" si="1"/>
        <v>415.74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0" customHeight="1">
      <c r="A24" s="39">
        <v>39132.0</v>
      </c>
      <c r="B24" s="40" t="s">
        <v>111</v>
      </c>
      <c r="C24" s="40" t="s">
        <v>106</v>
      </c>
      <c r="D24" s="31" t="s">
        <v>107</v>
      </c>
      <c r="E24" s="30">
        <v>52.0</v>
      </c>
      <c r="F24" s="51">
        <v>8.99</v>
      </c>
      <c r="G24" s="51">
        <f t="shared" si="1"/>
        <v>467.48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0" customHeight="1">
      <c r="A25" s="39">
        <v>39135.0</v>
      </c>
      <c r="B25" s="40" t="s">
        <v>124</v>
      </c>
      <c r="C25" s="40" t="s">
        <v>106</v>
      </c>
      <c r="D25" s="31" t="s">
        <v>108</v>
      </c>
      <c r="E25" s="30">
        <v>72.0</v>
      </c>
      <c r="F25" s="51">
        <v>15.0</v>
      </c>
      <c r="G25" s="51">
        <f t="shared" si="1"/>
        <v>1080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0" customHeight="1">
      <c r="A26" s="39">
        <v>39138.0</v>
      </c>
      <c r="B26" s="40" t="s">
        <v>121</v>
      </c>
      <c r="C26" s="40" t="s">
        <v>106</v>
      </c>
      <c r="D26" s="31" t="s">
        <v>108</v>
      </c>
      <c r="E26" s="30">
        <v>27.0</v>
      </c>
      <c r="F26" s="51">
        <v>4.99</v>
      </c>
      <c r="G26" s="51">
        <f t="shared" si="1"/>
        <v>134.73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0" customHeight="1">
      <c r="A27" s="39">
        <v>39141.0</v>
      </c>
      <c r="B27" s="40" t="s">
        <v>121</v>
      </c>
      <c r="C27" s="40" t="s">
        <v>101</v>
      </c>
      <c r="D27" s="31" t="s">
        <v>107</v>
      </c>
      <c r="E27" s="30">
        <v>5.0</v>
      </c>
      <c r="F27" s="51">
        <v>19.99</v>
      </c>
      <c r="G27" s="51">
        <f t="shared" si="1"/>
        <v>99.95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0" customHeight="1">
      <c r="A28" s="39">
        <v>39144.0</v>
      </c>
      <c r="B28" s="40" t="s">
        <v>100</v>
      </c>
      <c r="C28" s="40" t="s">
        <v>101</v>
      </c>
      <c r="D28" s="31" t="s">
        <v>108</v>
      </c>
      <c r="E28" s="30">
        <v>59.0</v>
      </c>
      <c r="F28" s="51">
        <v>4.99</v>
      </c>
      <c r="G28" s="51">
        <f t="shared" si="1"/>
        <v>294.41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0" customHeight="1">
      <c r="A29" s="39">
        <v>39147.0</v>
      </c>
      <c r="B29" s="40" t="s">
        <v>111</v>
      </c>
      <c r="C29" s="40" t="s">
        <v>106</v>
      </c>
      <c r="D29" s="31" t="s">
        <v>108</v>
      </c>
      <c r="E29" s="30">
        <v>41.0</v>
      </c>
      <c r="F29" s="51">
        <v>1.99</v>
      </c>
      <c r="G29" s="51">
        <f t="shared" si="1"/>
        <v>81.59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0" customHeight="1">
      <c r="A30" s="39">
        <v>39150.0</v>
      </c>
      <c r="B30" s="40" t="s">
        <v>100</v>
      </c>
      <c r="C30" s="40" t="s">
        <v>101</v>
      </c>
      <c r="D30" s="31" t="s">
        <v>112</v>
      </c>
      <c r="E30" s="30">
        <v>85.0</v>
      </c>
      <c r="F30" s="51">
        <v>4.99</v>
      </c>
      <c r="G30" s="51">
        <f t="shared" si="1"/>
        <v>424.15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0" customHeight="1">
      <c r="A31" s="39">
        <v>39153.0</v>
      </c>
      <c r="B31" s="40" t="s">
        <v>111</v>
      </c>
      <c r="C31" s="40" t="s">
        <v>101</v>
      </c>
      <c r="D31" s="31" t="s">
        <v>108</v>
      </c>
      <c r="E31" s="30">
        <v>61.0</v>
      </c>
      <c r="F31" s="51">
        <v>1.29</v>
      </c>
      <c r="G31" s="51">
        <f t="shared" si="1"/>
        <v>78.69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0" customHeight="1">
      <c r="A32" s="39">
        <v>39156.0</v>
      </c>
      <c r="B32" s="40" t="s">
        <v>111</v>
      </c>
      <c r="C32" s="40" t="s">
        <v>101</v>
      </c>
      <c r="D32" s="31" t="s">
        <v>107</v>
      </c>
      <c r="E32" s="30">
        <v>21.0</v>
      </c>
      <c r="F32" s="51">
        <v>8.99</v>
      </c>
      <c r="G32" s="51">
        <f t="shared" si="1"/>
        <v>188.79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0" customHeight="1">
      <c r="A33" s="39">
        <v>39159.0</v>
      </c>
      <c r="B33" s="40" t="s">
        <v>123</v>
      </c>
      <c r="C33" s="40" t="s">
        <v>106</v>
      </c>
      <c r="D33" s="31" t="s">
        <v>122</v>
      </c>
      <c r="E33" s="30">
        <v>52.0</v>
      </c>
      <c r="F33" s="51">
        <v>125.0</v>
      </c>
      <c r="G33" s="51">
        <f t="shared" si="1"/>
        <v>6500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0" customHeight="1">
      <c r="A34" s="39">
        <v>39162.0</v>
      </c>
      <c r="B34" s="40" t="s">
        <v>121</v>
      </c>
      <c r="C34" s="40" t="s">
        <v>101</v>
      </c>
      <c r="D34" s="31" t="s">
        <v>108</v>
      </c>
      <c r="E34" s="30">
        <v>75.0</v>
      </c>
      <c r="F34" s="51">
        <v>4.99</v>
      </c>
      <c r="G34" s="51">
        <f t="shared" si="1"/>
        <v>374.25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0" customHeight="1">
      <c r="A35" s="39">
        <v>39165.0</v>
      </c>
      <c r="B35" s="40" t="s">
        <v>123</v>
      </c>
      <c r="C35" s="40" t="s">
        <v>101</v>
      </c>
      <c r="D35" s="31" t="s">
        <v>108</v>
      </c>
      <c r="E35" s="30">
        <v>97.0</v>
      </c>
      <c r="F35" s="51">
        <v>12.49</v>
      </c>
      <c r="G35" s="51">
        <f t="shared" si="1"/>
        <v>1211.53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0" customHeight="1">
      <c r="A36" s="39">
        <v>39168.0</v>
      </c>
      <c r="B36" s="40" t="s">
        <v>123</v>
      </c>
      <c r="C36" s="40" t="s">
        <v>106</v>
      </c>
      <c r="D36" s="31" t="s">
        <v>108</v>
      </c>
      <c r="E36" s="30">
        <v>86.0</v>
      </c>
      <c r="F36" s="51">
        <v>23.95</v>
      </c>
      <c r="G36" s="51">
        <f t="shared" si="1"/>
        <v>2059.7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0" customHeight="1">
      <c r="A37" s="39">
        <v>39171.0</v>
      </c>
      <c r="B37" s="40" t="s">
        <v>124</v>
      </c>
      <c r="C37" s="40" t="s">
        <v>101</v>
      </c>
      <c r="D37" s="31" t="s">
        <v>122</v>
      </c>
      <c r="E37" s="30">
        <v>8.0</v>
      </c>
      <c r="F37" s="51">
        <v>275.0</v>
      </c>
      <c r="G37" s="51">
        <f t="shared" si="1"/>
        <v>2200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0" customHeight="1">
      <c r="A38" s="39">
        <v>39174.0</v>
      </c>
      <c r="B38" s="40" t="s">
        <v>111</v>
      </c>
      <c r="C38" s="40" t="s">
        <v>106</v>
      </c>
      <c r="D38" s="31" t="s">
        <v>108</v>
      </c>
      <c r="E38" s="30">
        <v>90.0</v>
      </c>
      <c r="F38" s="51">
        <v>1.29</v>
      </c>
      <c r="G38" s="51">
        <f t="shared" si="1"/>
        <v>116.1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0" customHeight="1">
      <c r="A39" s="39">
        <v>39177.0</v>
      </c>
      <c r="B39" s="40" t="s">
        <v>124</v>
      </c>
      <c r="C39" s="40" t="s">
        <v>106</v>
      </c>
      <c r="D39" s="31" t="s">
        <v>112</v>
      </c>
      <c r="E39" s="30">
        <v>33.0</v>
      </c>
      <c r="F39" s="51">
        <v>1.99</v>
      </c>
      <c r="G39" s="51">
        <f t="shared" si="1"/>
        <v>65.67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0" customHeight="1">
      <c r="A40" s="39">
        <v>39180.0</v>
      </c>
      <c r="B40" s="40" t="s">
        <v>124</v>
      </c>
      <c r="C40" s="40" t="s">
        <v>106</v>
      </c>
      <c r="D40" s="31" t="s">
        <v>107</v>
      </c>
      <c r="E40" s="30">
        <v>53.0</v>
      </c>
      <c r="F40" s="51">
        <v>19.99</v>
      </c>
      <c r="G40" s="51">
        <f t="shared" si="1"/>
        <v>1059.47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0" customHeight="1">
      <c r="A41" s="39">
        <v>39183.0</v>
      </c>
      <c r="B41" s="40" t="s">
        <v>111</v>
      </c>
      <c r="C41" s="40" t="s">
        <v>101</v>
      </c>
      <c r="D41" s="31" t="s">
        <v>108</v>
      </c>
      <c r="E41" s="30">
        <v>25.0</v>
      </c>
      <c r="F41" s="51">
        <v>1.29</v>
      </c>
      <c r="G41" s="51">
        <f t="shared" si="1"/>
        <v>32.25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0" customHeight="1">
      <c r="A42" s="39">
        <v>39186.0</v>
      </c>
      <c r="B42" s="40" t="s">
        <v>100</v>
      </c>
      <c r="C42" s="40" t="s">
        <v>101</v>
      </c>
      <c r="D42" s="31" t="s">
        <v>107</v>
      </c>
      <c r="E42" s="30">
        <v>87.0</v>
      </c>
      <c r="F42" s="51">
        <v>4.99</v>
      </c>
      <c r="G42" s="51">
        <f t="shared" si="1"/>
        <v>434.13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0" customHeight="1">
      <c r="A43" s="39">
        <v>39189.0</v>
      </c>
      <c r="B43" s="40" t="s">
        <v>100</v>
      </c>
      <c r="C43" s="40" t="s">
        <v>106</v>
      </c>
      <c r="D43" s="31" t="s">
        <v>107</v>
      </c>
      <c r="E43" s="30">
        <v>95.0</v>
      </c>
      <c r="F43" s="51">
        <v>19.99</v>
      </c>
      <c r="G43" s="51">
        <f t="shared" si="1"/>
        <v>1899.05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0" customHeight="1">
      <c r="A44" s="39">
        <v>39192.0</v>
      </c>
      <c r="B44" s="40" t="s">
        <v>111</v>
      </c>
      <c r="C44" s="40" t="s">
        <v>106</v>
      </c>
      <c r="D44" s="31" t="s">
        <v>107</v>
      </c>
      <c r="E44" s="30">
        <v>12.0</v>
      </c>
      <c r="F44" s="51">
        <v>4.99</v>
      </c>
      <c r="G44" s="51">
        <f t="shared" si="1"/>
        <v>59.88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0" customHeight="1">
      <c r="A45" s="39">
        <v>39195.0</v>
      </c>
      <c r="B45" s="40" t="s">
        <v>111</v>
      </c>
      <c r="C45" s="40" t="s">
        <v>101</v>
      </c>
      <c r="D45" s="31" t="s">
        <v>107</v>
      </c>
      <c r="E45" s="30">
        <v>19.0</v>
      </c>
      <c r="F45" s="51">
        <v>4.99</v>
      </c>
      <c r="G45" s="51">
        <f t="shared" si="1"/>
        <v>94.81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0" customHeight="1">
      <c r="A46" s="39">
        <v>39198.0</v>
      </c>
      <c r="B46" s="40" t="s">
        <v>111</v>
      </c>
      <c r="C46" s="40" t="s">
        <v>106</v>
      </c>
      <c r="D46" s="31" t="s">
        <v>107</v>
      </c>
      <c r="E46" s="30">
        <v>19.0</v>
      </c>
      <c r="F46" s="51">
        <v>4.99</v>
      </c>
      <c r="G46" s="51">
        <f t="shared" si="1"/>
        <v>94.81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0" customHeight="1">
      <c r="A47" s="39">
        <v>39201.0</v>
      </c>
      <c r="B47" s="40" t="s">
        <v>111</v>
      </c>
      <c r="C47" s="40" t="s">
        <v>101</v>
      </c>
      <c r="D47" s="31" t="s">
        <v>107</v>
      </c>
      <c r="E47" s="30">
        <v>19.0</v>
      </c>
      <c r="F47" s="51">
        <v>4.99</v>
      </c>
      <c r="G47" s="51">
        <f t="shared" si="1"/>
        <v>94.81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0" customHeight="1">
      <c r="A48" s="39">
        <v>39204.0</v>
      </c>
      <c r="B48" s="40" t="s">
        <v>111</v>
      </c>
      <c r="C48" s="40" t="s">
        <v>106</v>
      </c>
      <c r="D48" s="31" t="s">
        <v>107</v>
      </c>
      <c r="E48" s="30">
        <v>19.0</v>
      </c>
      <c r="F48" s="51">
        <v>4.99</v>
      </c>
      <c r="G48" s="51">
        <f t="shared" si="1"/>
        <v>94.81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0" customHeight="1">
      <c r="A49" s="39">
        <v>39207.0</v>
      </c>
      <c r="B49" s="40" t="s">
        <v>111</v>
      </c>
      <c r="C49" s="40" t="s">
        <v>101</v>
      </c>
      <c r="D49" s="31" t="s">
        <v>107</v>
      </c>
      <c r="E49" s="30">
        <v>19.0</v>
      </c>
      <c r="F49" s="51">
        <v>4.99</v>
      </c>
      <c r="G49" s="51">
        <f t="shared" si="1"/>
        <v>94.81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0" customHeight="1">
      <c r="A50" s="39">
        <v>39210.0</v>
      </c>
      <c r="B50" s="40" t="s">
        <v>111</v>
      </c>
      <c r="C50" s="40" t="s">
        <v>106</v>
      </c>
      <c r="D50" s="31" t="s">
        <v>107</v>
      </c>
      <c r="E50" s="30">
        <v>19.0</v>
      </c>
      <c r="F50" s="51">
        <v>4.99</v>
      </c>
      <c r="G50" s="51">
        <f t="shared" si="1"/>
        <v>94.81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2"/>
      <c r="B51" s="21"/>
      <c r="C51" s="21"/>
      <c r="D51" s="21"/>
      <c r="E51" s="22"/>
      <c r="F51" s="56"/>
      <c r="G51" s="56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2"/>
      <c r="B52" s="21"/>
      <c r="C52" s="21"/>
      <c r="D52" s="21"/>
      <c r="E52" s="22"/>
      <c r="F52" s="56"/>
      <c r="G52" s="56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2"/>
      <c r="B53" s="21"/>
      <c r="C53" s="21"/>
      <c r="D53" s="21"/>
      <c r="E53" s="22"/>
      <c r="F53" s="56"/>
      <c r="G53" s="56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2"/>
      <c r="B54" s="21"/>
      <c r="C54" s="21"/>
      <c r="D54" s="21"/>
      <c r="E54" s="22"/>
      <c r="F54" s="56"/>
      <c r="G54" s="56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2"/>
      <c r="B55" s="21"/>
      <c r="C55" s="21"/>
      <c r="D55" s="21"/>
      <c r="E55" s="22"/>
      <c r="F55" s="56"/>
      <c r="G55" s="56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2"/>
      <c r="B56" s="21"/>
      <c r="C56" s="21"/>
      <c r="D56" s="21"/>
      <c r="E56" s="22"/>
      <c r="F56" s="56"/>
      <c r="G56" s="56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2"/>
      <c r="B57" s="21"/>
      <c r="C57" s="21"/>
      <c r="D57" s="21"/>
      <c r="E57" s="22"/>
      <c r="F57" s="56"/>
      <c r="G57" s="56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2"/>
      <c r="B58" s="21"/>
      <c r="C58" s="21"/>
      <c r="D58" s="21"/>
      <c r="E58" s="22"/>
      <c r="F58" s="56"/>
      <c r="G58" s="56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2"/>
      <c r="B59" s="21"/>
      <c r="C59" s="21"/>
      <c r="D59" s="21"/>
      <c r="E59" s="22"/>
      <c r="F59" s="56"/>
      <c r="G59" s="56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2"/>
      <c r="B60" s="21"/>
      <c r="C60" s="21"/>
      <c r="D60" s="21"/>
      <c r="E60" s="22"/>
      <c r="F60" s="56"/>
      <c r="G60" s="56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2"/>
      <c r="B61" s="21"/>
      <c r="C61" s="21"/>
      <c r="D61" s="21"/>
      <c r="E61" s="22"/>
      <c r="F61" s="56"/>
      <c r="G61" s="56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2"/>
      <c r="B62" s="21"/>
      <c r="C62" s="21"/>
      <c r="D62" s="21"/>
      <c r="E62" s="22"/>
      <c r="F62" s="56"/>
      <c r="G62" s="56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2"/>
      <c r="B63" s="21"/>
      <c r="C63" s="21"/>
      <c r="D63" s="21"/>
      <c r="E63" s="22"/>
      <c r="F63" s="56"/>
      <c r="G63" s="56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2"/>
      <c r="B64" s="21"/>
      <c r="C64" s="21"/>
      <c r="D64" s="21"/>
      <c r="E64" s="22"/>
      <c r="F64" s="56"/>
      <c r="G64" s="56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2"/>
      <c r="B65" s="21"/>
      <c r="C65" s="21"/>
      <c r="D65" s="21"/>
      <c r="E65" s="22"/>
      <c r="F65" s="56"/>
      <c r="G65" s="56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2"/>
      <c r="B66" s="21"/>
      <c r="C66" s="21"/>
      <c r="D66" s="21"/>
      <c r="E66" s="22"/>
      <c r="F66" s="56"/>
      <c r="G66" s="56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2"/>
      <c r="B67" s="21"/>
      <c r="C67" s="21"/>
      <c r="D67" s="21"/>
      <c r="E67" s="22"/>
      <c r="F67" s="56"/>
      <c r="G67" s="56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2"/>
      <c r="B68" s="21"/>
      <c r="C68" s="21"/>
      <c r="D68" s="21"/>
      <c r="E68" s="22"/>
      <c r="F68" s="56"/>
      <c r="G68" s="56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2"/>
      <c r="B69" s="21"/>
      <c r="C69" s="21"/>
      <c r="D69" s="21"/>
      <c r="E69" s="22"/>
      <c r="F69" s="56"/>
      <c r="G69" s="56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2"/>
      <c r="B70" s="21"/>
      <c r="C70" s="21"/>
      <c r="D70" s="21"/>
      <c r="E70" s="22"/>
      <c r="F70" s="56"/>
      <c r="G70" s="56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2"/>
      <c r="B71" s="21"/>
      <c r="C71" s="21"/>
      <c r="D71" s="21"/>
      <c r="E71" s="22"/>
      <c r="F71" s="56"/>
      <c r="G71" s="56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2"/>
      <c r="B72" s="21"/>
      <c r="C72" s="21"/>
      <c r="D72" s="21"/>
      <c r="E72" s="22"/>
      <c r="F72" s="56"/>
      <c r="G72" s="56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2"/>
      <c r="B73" s="21"/>
      <c r="C73" s="21"/>
      <c r="D73" s="21"/>
      <c r="E73" s="22"/>
      <c r="F73" s="56"/>
      <c r="G73" s="56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2"/>
      <c r="B74" s="21"/>
      <c r="C74" s="21"/>
      <c r="D74" s="21"/>
      <c r="E74" s="22"/>
      <c r="F74" s="56"/>
      <c r="G74" s="56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2"/>
      <c r="B75" s="21"/>
      <c r="C75" s="21"/>
      <c r="D75" s="21"/>
      <c r="E75" s="22"/>
      <c r="F75" s="56"/>
      <c r="G75" s="56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2"/>
      <c r="B76" s="21"/>
      <c r="C76" s="21"/>
      <c r="D76" s="21"/>
      <c r="E76" s="22"/>
      <c r="F76" s="56"/>
      <c r="G76" s="56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2"/>
      <c r="B77" s="21"/>
      <c r="C77" s="21"/>
      <c r="D77" s="21"/>
      <c r="E77" s="22"/>
      <c r="F77" s="56"/>
      <c r="G77" s="56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2"/>
      <c r="B78" s="21"/>
      <c r="C78" s="21"/>
      <c r="D78" s="21"/>
      <c r="E78" s="22"/>
      <c r="F78" s="56"/>
      <c r="G78" s="56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2"/>
      <c r="B79" s="21"/>
      <c r="C79" s="21"/>
      <c r="D79" s="21"/>
      <c r="E79" s="22"/>
      <c r="F79" s="56"/>
      <c r="G79" s="56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2"/>
      <c r="B80" s="21"/>
      <c r="C80" s="21"/>
      <c r="D80" s="21"/>
      <c r="E80" s="22"/>
      <c r="F80" s="56"/>
      <c r="G80" s="56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2"/>
      <c r="B81" s="21"/>
      <c r="C81" s="21"/>
      <c r="D81" s="21"/>
      <c r="E81" s="22"/>
      <c r="F81" s="56"/>
      <c r="G81" s="56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2"/>
      <c r="B82" s="21"/>
      <c r="C82" s="21"/>
      <c r="D82" s="21"/>
      <c r="E82" s="22"/>
      <c r="F82" s="56"/>
      <c r="G82" s="56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2"/>
      <c r="B83" s="21"/>
      <c r="C83" s="21"/>
      <c r="D83" s="21"/>
      <c r="E83" s="22"/>
      <c r="F83" s="56"/>
      <c r="G83" s="56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2"/>
      <c r="B84" s="21"/>
      <c r="C84" s="21"/>
      <c r="D84" s="21"/>
      <c r="E84" s="22"/>
      <c r="F84" s="56"/>
      <c r="G84" s="56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2"/>
      <c r="B85" s="21"/>
      <c r="C85" s="21"/>
      <c r="D85" s="21"/>
      <c r="E85" s="22"/>
      <c r="F85" s="56"/>
      <c r="G85" s="56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2"/>
      <c r="B86" s="21"/>
      <c r="C86" s="21"/>
      <c r="D86" s="21"/>
      <c r="E86" s="22"/>
      <c r="F86" s="56"/>
      <c r="G86" s="56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2"/>
      <c r="B87" s="21"/>
      <c r="C87" s="21"/>
      <c r="D87" s="21"/>
      <c r="E87" s="22"/>
      <c r="F87" s="56"/>
      <c r="G87" s="56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2"/>
      <c r="B88" s="21"/>
      <c r="C88" s="21"/>
      <c r="D88" s="21"/>
      <c r="E88" s="22"/>
      <c r="F88" s="56"/>
      <c r="G88" s="56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2"/>
      <c r="B89" s="21"/>
      <c r="C89" s="21"/>
      <c r="D89" s="21"/>
      <c r="E89" s="22"/>
      <c r="F89" s="56"/>
      <c r="G89" s="56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2"/>
      <c r="B90" s="21"/>
      <c r="C90" s="21"/>
      <c r="D90" s="21"/>
      <c r="E90" s="22"/>
      <c r="F90" s="56"/>
      <c r="G90" s="56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2"/>
      <c r="B91" s="21"/>
      <c r="C91" s="21"/>
      <c r="D91" s="21"/>
      <c r="E91" s="22"/>
      <c r="F91" s="56"/>
      <c r="G91" s="56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2"/>
      <c r="B92" s="21"/>
      <c r="C92" s="21"/>
      <c r="D92" s="21"/>
      <c r="E92" s="22"/>
      <c r="F92" s="56"/>
      <c r="G92" s="56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2"/>
      <c r="B93" s="21"/>
      <c r="C93" s="21"/>
      <c r="D93" s="21"/>
      <c r="E93" s="22"/>
      <c r="F93" s="56"/>
      <c r="G93" s="56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2"/>
      <c r="B94" s="21"/>
      <c r="C94" s="21"/>
      <c r="D94" s="21"/>
      <c r="E94" s="22"/>
      <c r="F94" s="56"/>
      <c r="G94" s="56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2"/>
      <c r="B95" s="21"/>
      <c r="C95" s="21"/>
      <c r="D95" s="21"/>
      <c r="E95" s="22"/>
      <c r="F95" s="56"/>
      <c r="G95" s="56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2"/>
      <c r="B96" s="21"/>
      <c r="C96" s="21"/>
      <c r="D96" s="21"/>
      <c r="E96" s="22"/>
      <c r="F96" s="56"/>
      <c r="G96" s="56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2"/>
      <c r="B97" s="21"/>
      <c r="C97" s="21"/>
      <c r="D97" s="21"/>
      <c r="E97" s="22"/>
      <c r="F97" s="56"/>
      <c r="G97" s="56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2"/>
      <c r="B98" s="21"/>
      <c r="C98" s="21"/>
      <c r="D98" s="21"/>
      <c r="E98" s="22"/>
      <c r="F98" s="56"/>
      <c r="G98" s="56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2"/>
      <c r="B99" s="21"/>
      <c r="C99" s="21"/>
      <c r="D99" s="21"/>
      <c r="E99" s="22"/>
      <c r="F99" s="56"/>
      <c r="G99" s="56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2"/>
      <c r="B100" s="21"/>
      <c r="C100" s="21"/>
      <c r="D100" s="21"/>
      <c r="E100" s="22"/>
      <c r="F100" s="56"/>
      <c r="G100" s="56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2"/>
      <c r="B101" s="21"/>
      <c r="C101" s="21"/>
      <c r="D101" s="21"/>
      <c r="E101" s="22"/>
      <c r="F101" s="56"/>
      <c r="G101" s="56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2"/>
      <c r="B102" s="21"/>
      <c r="C102" s="21"/>
      <c r="D102" s="21"/>
      <c r="E102" s="22"/>
      <c r="F102" s="56"/>
      <c r="G102" s="56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2"/>
      <c r="B103" s="21"/>
      <c r="C103" s="21"/>
      <c r="D103" s="21"/>
      <c r="E103" s="22"/>
      <c r="F103" s="56"/>
      <c r="G103" s="56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2"/>
      <c r="B104" s="21"/>
      <c r="C104" s="21"/>
      <c r="D104" s="21"/>
      <c r="E104" s="22"/>
      <c r="F104" s="56"/>
      <c r="G104" s="56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2"/>
      <c r="B105" s="21"/>
      <c r="C105" s="21"/>
      <c r="D105" s="21"/>
      <c r="E105" s="22"/>
      <c r="F105" s="56"/>
      <c r="G105" s="56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2"/>
      <c r="B106" s="21"/>
      <c r="C106" s="21"/>
      <c r="D106" s="21"/>
      <c r="E106" s="22"/>
      <c r="F106" s="56"/>
      <c r="G106" s="56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2"/>
      <c r="B107" s="21"/>
      <c r="C107" s="21"/>
      <c r="D107" s="21"/>
      <c r="E107" s="22"/>
      <c r="F107" s="56"/>
      <c r="G107" s="56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2"/>
      <c r="B108" s="21"/>
      <c r="C108" s="21"/>
      <c r="D108" s="21"/>
      <c r="E108" s="22"/>
      <c r="F108" s="56"/>
      <c r="G108" s="56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2"/>
      <c r="B109" s="21"/>
      <c r="C109" s="21"/>
      <c r="D109" s="21"/>
      <c r="E109" s="22"/>
      <c r="F109" s="56"/>
      <c r="G109" s="56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2"/>
      <c r="B110" s="21"/>
      <c r="C110" s="21"/>
      <c r="D110" s="21"/>
      <c r="E110" s="22"/>
      <c r="F110" s="56"/>
      <c r="G110" s="56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2"/>
      <c r="B111" s="21"/>
      <c r="C111" s="21"/>
      <c r="D111" s="21"/>
      <c r="E111" s="22"/>
      <c r="F111" s="56"/>
      <c r="G111" s="56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2"/>
      <c r="B112" s="21"/>
      <c r="C112" s="21"/>
      <c r="D112" s="21"/>
      <c r="E112" s="22"/>
      <c r="F112" s="56"/>
      <c r="G112" s="56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2"/>
      <c r="B113" s="21"/>
      <c r="C113" s="21"/>
      <c r="D113" s="21"/>
      <c r="E113" s="22"/>
      <c r="F113" s="56"/>
      <c r="G113" s="56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2"/>
      <c r="B114" s="21"/>
      <c r="C114" s="21"/>
      <c r="D114" s="21"/>
      <c r="E114" s="22"/>
      <c r="F114" s="56"/>
      <c r="G114" s="56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2"/>
      <c r="B115" s="21"/>
      <c r="C115" s="21"/>
      <c r="D115" s="21"/>
      <c r="E115" s="22"/>
      <c r="F115" s="56"/>
      <c r="G115" s="56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2"/>
      <c r="B116" s="21"/>
      <c r="C116" s="21"/>
      <c r="D116" s="21"/>
      <c r="E116" s="22"/>
      <c r="F116" s="56"/>
      <c r="G116" s="56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2"/>
      <c r="B117" s="21"/>
      <c r="C117" s="21"/>
      <c r="D117" s="21"/>
      <c r="E117" s="22"/>
      <c r="F117" s="56"/>
      <c r="G117" s="56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2"/>
      <c r="B118" s="21"/>
      <c r="C118" s="21"/>
      <c r="D118" s="21"/>
      <c r="E118" s="22"/>
      <c r="F118" s="56"/>
      <c r="G118" s="56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2"/>
      <c r="B119" s="21"/>
      <c r="C119" s="21"/>
      <c r="D119" s="21"/>
      <c r="E119" s="22"/>
      <c r="F119" s="56"/>
      <c r="G119" s="56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2"/>
      <c r="B120" s="21"/>
      <c r="C120" s="21"/>
      <c r="D120" s="21"/>
      <c r="E120" s="22"/>
      <c r="F120" s="56"/>
      <c r="G120" s="56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2"/>
      <c r="B121" s="21"/>
      <c r="C121" s="21"/>
      <c r="D121" s="21"/>
      <c r="E121" s="22"/>
      <c r="F121" s="56"/>
      <c r="G121" s="56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2"/>
      <c r="B122" s="21"/>
      <c r="C122" s="21"/>
      <c r="D122" s="21"/>
      <c r="E122" s="22"/>
      <c r="F122" s="56"/>
      <c r="G122" s="56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2"/>
      <c r="B123" s="21"/>
      <c r="C123" s="21"/>
      <c r="D123" s="21"/>
      <c r="E123" s="22"/>
      <c r="F123" s="56"/>
      <c r="G123" s="56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2"/>
      <c r="B124" s="21"/>
      <c r="C124" s="21"/>
      <c r="D124" s="21"/>
      <c r="E124" s="22"/>
      <c r="F124" s="56"/>
      <c r="G124" s="56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2"/>
      <c r="B125" s="21"/>
      <c r="C125" s="21"/>
      <c r="D125" s="21"/>
      <c r="E125" s="22"/>
      <c r="F125" s="56"/>
      <c r="G125" s="56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2"/>
      <c r="B126" s="21"/>
      <c r="C126" s="21"/>
      <c r="D126" s="21"/>
      <c r="E126" s="22"/>
      <c r="F126" s="56"/>
      <c r="G126" s="56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2"/>
      <c r="B127" s="21"/>
      <c r="C127" s="21"/>
      <c r="D127" s="21"/>
      <c r="E127" s="22"/>
      <c r="F127" s="56"/>
      <c r="G127" s="56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2"/>
      <c r="B128" s="21"/>
      <c r="C128" s="21"/>
      <c r="D128" s="21"/>
      <c r="E128" s="22"/>
      <c r="F128" s="56"/>
      <c r="G128" s="56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2"/>
      <c r="B129" s="21"/>
      <c r="C129" s="21"/>
      <c r="D129" s="21"/>
      <c r="E129" s="22"/>
      <c r="F129" s="56"/>
      <c r="G129" s="56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2"/>
      <c r="B130" s="21"/>
      <c r="C130" s="21"/>
      <c r="D130" s="21"/>
      <c r="E130" s="22"/>
      <c r="F130" s="56"/>
      <c r="G130" s="56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2"/>
      <c r="B131" s="21"/>
      <c r="C131" s="21"/>
      <c r="D131" s="21"/>
      <c r="E131" s="22"/>
      <c r="F131" s="56"/>
      <c r="G131" s="56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2"/>
      <c r="B132" s="21"/>
      <c r="C132" s="21"/>
      <c r="D132" s="21"/>
      <c r="E132" s="22"/>
      <c r="F132" s="56"/>
      <c r="G132" s="56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2"/>
      <c r="B133" s="21"/>
      <c r="C133" s="21"/>
      <c r="D133" s="21"/>
      <c r="E133" s="22"/>
      <c r="F133" s="56"/>
      <c r="G133" s="56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2"/>
      <c r="B134" s="21"/>
      <c r="C134" s="21"/>
      <c r="D134" s="21"/>
      <c r="E134" s="22"/>
      <c r="F134" s="56"/>
      <c r="G134" s="56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2"/>
      <c r="B135" s="21"/>
      <c r="C135" s="21"/>
      <c r="D135" s="21"/>
      <c r="E135" s="22"/>
      <c r="F135" s="56"/>
      <c r="G135" s="56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2"/>
      <c r="B136" s="21"/>
      <c r="C136" s="21"/>
      <c r="D136" s="21"/>
      <c r="E136" s="22"/>
      <c r="F136" s="56"/>
      <c r="G136" s="56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2"/>
      <c r="B137" s="21"/>
      <c r="C137" s="21"/>
      <c r="D137" s="21"/>
      <c r="E137" s="22"/>
      <c r="F137" s="56"/>
      <c r="G137" s="56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2"/>
      <c r="B138" s="21"/>
      <c r="C138" s="21"/>
      <c r="D138" s="21"/>
      <c r="E138" s="22"/>
      <c r="F138" s="56"/>
      <c r="G138" s="56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2"/>
      <c r="B139" s="21"/>
      <c r="C139" s="21"/>
      <c r="D139" s="21"/>
      <c r="E139" s="22"/>
      <c r="F139" s="56"/>
      <c r="G139" s="56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2"/>
      <c r="B140" s="21"/>
      <c r="C140" s="21"/>
      <c r="D140" s="21"/>
      <c r="E140" s="22"/>
      <c r="F140" s="56"/>
      <c r="G140" s="56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2"/>
      <c r="B141" s="21"/>
      <c r="C141" s="21"/>
      <c r="D141" s="21"/>
      <c r="E141" s="22"/>
      <c r="F141" s="56"/>
      <c r="G141" s="56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2"/>
      <c r="B142" s="21"/>
      <c r="C142" s="21"/>
      <c r="D142" s="21"/>
      <c r="E142" s="22"/>
      <c r="F142" s="56"/>
      <c r="G142" s="56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2"/>
      <c r="B143" s="21"/>
      <c r="C143" s="21"/>
      <c r="D143" s="21"/>
      <c r="E143" s="22"/>
      <c r="F143" s="56"/>
      <c r="G143" s="56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2"/>
      <c r="B144" s="21"/>
      <c r="C144" s="21"/>
      <c r="D144" s="21"/>
      <c r="E144" s="22"/>
      <c r="F144" s="56"/>
      <c r="G144" s="56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2"/>
      <c r="B145" s="21"/>
      <c r="C145" s="21"/>
      <c r="D145" s="21"/>
      <c r="E145" s="22"/>
      <c r="F145" s="56"/>
      <c r="G145" s="56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2"/>
      <c r="B146" s="21"/>
      <c r="C146" s="21"/>
      <c r="D146" s="21"/>
      <c r="E146" s="22"/>
      <c r="F146" s="56"/>
      <c r="G146" s="56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2"/>
      <c r="B147" s="21"/>
      <c r="C147" s="21"/>
      <c r="D147" s="21"/>
      <c r="E147" s="22"/>
      <c r="F147" s="56"/>
      <c r="G147" s="56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2"/>
      <c r="B148" s="21"/>
      <c r="C148" s="21"/>
      <c r="D148" s="21"/>
      <c r="E148" s="22"/>
      <c r="F148" s="56"/>
      <c r="G148" s="56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2"/>
      <c r="B149" s="21"/>
      <c r="C149" s="21"/>
      <c r="D149" s="21"/>
      <c r="E149" s="22"/>
      <c r="F149" s="56"/>
      <c r="G149" s="56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2"/>
      <c r="B150" s="21"/>
      <c r="C150" s="21"/>
      <c r="D150" s="21"/>
      <c r="E150" s="22"/>
      <c r="F150" s="56"/>
      <c r="G150" s="56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2"/>
      <c r="B151" s="21"/>
      <c r="C151" s="21"/>
      <c r="D151" s="21"/>
      <c r="E151" s="22"/>
      <c r="F151" s="56"/>
      <c r="G151" s="56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2"/>
      <c r="B152" s="21"/>
      <c r="C152" s="21"/>
      <c r="D152" s="21"/>
      <c r="E152" s="22"/>
      <c r="F152" s="56"/>
      <c r="G152" s="56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2"/>
      <c r="B153" s="21"/>
      <c r="C153" s="21"/>
      <c r="D153" s="21"/>
      <c r="E153" s="22"/>
      <c r="F153" s="56"/>
      <c r="G153" s="56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2"/>
      <c r="B154" s="21"/>
      <c r="C154" s="21"/>
      <c r="D154" s="21"/>
      <c r="E154" s="22"/>
      <c r="F154" s="56"/>
      <c r="G154" s="56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2"/>
      <c r="B155" s="21"/>
      <c r="C155" s="21"/>
      <c r="D155" s="21"/>
      <c r="E155" s="22"/>
      <c r="F155" s="56"/>
      <c r="G155" s="56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2"/>
      <c r="B156" s="21"/>
      <c r="C156" s="21"/>
      <c r="D156" s="21"/>
      <c r="E156" s="22"/>
      <c r="F156" s="56"/>
      <c r="G156" s="56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2"/>
      <c r="B157" s="21"/>
      <c r="C157" s="21"/>
      <c r="D157" s="21"/>
      <c r="E157" s="22"/>
      <c r="F157" s="56"/>
      <c r="G157" s="56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2"/>
      <c r="B158" s="21"/>
      <c r="C158" s="21"/>
      <c r="D158" s="21"/>
      <c r="E158" s="22"/>
      <c r="F158" s="56"/>
      <c r="G158" s="56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2"/>
      <c r="B159" s="21"/>
      <c r="C159" s="21"/>
      <c r="D159" s="21"/>
      <c r="E159" s="22"/>
      <c r="F159" s="56"/>
      <c r="G159" s="56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2"/>
      <c r="B160" s="21"/>
      <c r="C160" s="21"/>
      <c r="D160" s="21"/>
      <c r="E160" s="22"/>
      <c r="F160" s="56"/>
      <c r="G160" s="5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2"/>
      <c r="B161" s="21"/>
      <c r="C161" s="21"/>
      <c r="D161" s="21"/>
      <c r="E161" s="22"/>
      <c r="F161" s="56"/>
      <c r="G161" s="56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2"/>
      <c r="B162" s="21"/>
      <c r="C162" s="21"/>
      <c r="D162" s="21"/>
      <c r="E162" s="22"/>
      <c r="F162" s="56"/>
      <c r="G162" s="56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2"/>
      <c r="B163" s="21"/>
      <c r="C163" s="21"/>
      <c r="D163" s="21"/>
      <c r="E163" s="22"/>
      <c r="F163" s="56"/>
      <c r="G163" s="56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2"/>
      <c r="B164" s="21"/>
      <c r="C164" s="21"/>
      <c r="D164" s="21"/>
      <c r="E164" s="22"/>
      <c r="F164" s="56"/>
      <c r="G164" s="56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2"/>
      <c r="B165" s="21"/>
      <c r="C165" s="21"/>
      <c r="D165" s="21"/>
      <c r="E165" s="22"/>
      <c r="F165" s="56"/>
      <c r="G165" s="56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2"/>
      <c r="B166" s="21"/>
      <c r="C166" s="21"/>
      <c r="D166" s="21"/>
      <c r="E166" s="22"/>
      <c r="F166" s="56"/>
      <c r="G166" s="56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2"/>
      <c r="B167" s="21"/>
      <c r="C167" s="21"/>
      <c r="D167" s="21"/>
      <c r="E167" s="22"/>
      <c r="F167" s="56"/>
      <c r="G167" s="56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2"/>
      <c r="B168" s="21"/>
      <c r="C168" s="21"/>
      <c r="D168" s="21"/>
      <c r="E168" s="22"/>
      <c r="F168" s="56"/>
      <c r="G168" s="56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2"/>
      <c r="B169" s="21"/>
      <c r="C169" s="21"/>
      <c r="D169" s="21"/>
      <c r="E169" s="22"/>
      <c r="F169" s="56"/>
      <c r="G169" s="56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2"/>
      <c r="B170" s="21"/>
      <c r="C170" s="21"/>
      <c r="D170" s="21"/>
      <c r="E170" s="22"/>
      <c r="F170" s="56"/>
      <c r="G170" s="56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2"/>
      <c r="B171" s="21"/>
      <c r="C171" s="21"/>
      <c r="D171" s="21"/>
      <c r="E171" s="22"/>
      <c r="F171" s="56"/>
      <c r="G171" s="56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2"/>
      <c r="B172" s="21"/>
      <c r="C172" s="21"/>
      <c r="D172" s="21"/>
      <c r="E172" s="22"/>
      <c r="F172" s="56"/>
      <c r="G172" s="56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2"/>
      <c r="B173" s="21"/>
      <c r="C173" s="21"/>
      <c r="D173" s="21"/>
      <c r="E173" s="22"/>
      <c r="F173" s="56"/>
      <c r="G173" s="56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2"/>
      <c r="B174" s="21"/>
      <c r="C174" s="21"/>
      <c r="D174" s="21"/>
      <c r="E174" s="22"/>
      <c r="F174" s="56"/>
      <c r="G174" s="56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2"/>
      <c r="B175" s="21"/>
      <c r="C175" s="21"/>
      <c r="D175" s="21"/>
      <c r="E175" s="22"/>
      <c r="F175" s="56"/>
      <c r="G175" s="56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2"/>
      <c r="B176" s="21"/>
      <c r="C176" s="21"/>
      <c r="D176" s="21"/>
      <c r="E176" s="22"/>
      <c r="F176" s="56"/>
      <c r="G176" s="56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2"/>
      <c r="B177" s="21"/>
      <c r="C177" s="21"/>
      <c r="D177" s="21"/>
      <c r="E177" s="22"/>
      <c r="F177" s="56"/>
      <c r="G177" s="56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2"/>
      <c r="B178" s="21"/>
      <c r="C178" s="21"/>
      <c r="D178" s="21"/>
      <c r="E178" s="22"/>
      <c r="F178" s="56"/>
      <c r="G178" s="56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2"/>
      <c r="B179" s="21"/>
      <c r="C179" s="21"/>
      <c r="D179" s="21"/>
      <c r="E179" s="22"/>
      <c r="F179" s="56"/>
      <c r="G179" s="56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2"/>
      <c r="B180" s="21"/>
      <c r="C180" s="21"/>
      <c r="D180" s="21"/>
      <c r="E180" s="22"/>
      <c r="F180" s="56"/>
      <c r="G180" s="56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2"/>
      <c r="B181" s="21"/>
      <c r="C181" s="21"/>
      <c r="D181" s="21"/>
      <c r="E181" s="22"/>
      <c r="F181" s="56"/>
      <c r="G181" s="56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2"/>
      <c r="B182" s="21"/>
      <c r="C182" s="21"/>
      <c r="D182" s="21"/>
      <c r="E182" s="22"/>
      <c r="F182" s="56"/>
      <c r="G182" s="56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2"/>
      <c r="B183" s="21"/>
      <c r="C183" s="21"/>
      <c r="D183" s="21"/>
      <c r="E183" s="22"/>
      <c r="F183" s="56"/>
      <c r="G183" s="56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2"/>
      <c r="B184" s="21"/>
      <c r="C184" s="21"/>
      <c r="D184" s="21"/>
      <c r="E184" s="22"/>
      <c r="F184" s="56"/>
      <c r="G184" s="56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2"/>
      <c r="B185" s="21"/>
      <c r="C185" s="21"/>
      <c r="D185" s="21"/>
      <c r="E185" s="22"/>
      <c r="F185" s="56"/>
      <c r="G185" s="56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2"/>
      <c r="B186" s="21"/>
      <c r="C186" s="21"/>
      <c r="D186" s="21"/>
      <c r="E186" s="22"/>
      <c r="F186" s="56"/>
      <c r="G186" s="56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2"/>
      <c r="B187" s="21"/>
      <c r="C187" s="21"/>
      <c r="D187" s="21"/>
      <c r="E187" s="22"/>
      <c r="F187" s="56"/>
      <c r="G187" s="56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2"/>
      <c r="B188" s="21"/>
      <c r="C188" s="21"/>
      <c r="D188" s="21"/>
      <c r="E188" s="22"/>
      <c r="F188" s="56"/>
      <c r="G188" s="56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2"/>
      <c r="B189" s="21"/>
      <c r="C189" s="21"/>
      <c r="D189" s="21"/>
      <c r="E189" s="22"/>
      <c r="F189" s="56"/>
      <c r="G189" s="56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2"/>
      <c r="B190" s="21"/>
      <c r="C190" s="21"/>
      <c r="D190" s="21"/>
      <c r="E190" s="22"/>
      <c r="F190" s="56"/>
      <c r="G190" s="56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2"/>
      <c r="B191" s="21"/>
      <c r="C191" s="21"/>
      <c r="D191" s="21"/>
      <c r="E191" s="22"/>
      <c r="F191" s="56"/>
      <c r="G191" s="56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2"/>
      <c r="B192" s="21"/>
      <c r="C192" s="21"/>
      <c r="D192" s="21"/>
      <c r="E192" s="22"/>
      <c r="F192" s="56"/>
      <c r="G192" s="56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2"/>
      <c r="B193" s="21"/>
      <c r="C193" s="21"/>
      <c r="D193" s="21"/>
      <c r="E193" s="22"/>
      <c r="F193" s="56"/>
      <c r="G193" s="56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2"/>
      <c r="B194" s="21"/>
      <c r="C194" s="21"/>
      <c r="D194" s="21"/>
      <c r="E194" s="22"/>
      <c r="F194" s="56"/>
      <c r="G194" s="56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2"/>
      <c r="B195" s="21"/>
      <c r="C195" s="21"/>
      <c r="D195" s="21"/>
      <c r="E195" s="22"/>
      <c r="F195" s="56"/>
      <c r="G195" s="56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2"/>
      <c r="B196" s="21"/>
      <c r="C196" s="21"/>
      <c r="D196" s="21"/>
      <c r="E196" s="22"/>
      <c r="F196" s="56"/>
      <c r="G196" s="56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2"/>
      <c r="B197" s="21"/>
      <c r="C197" s="21"/>
      <c r="D197" s="21"/>
      <c r="E197" s="22"/>
      <c r="F197" s="56"/>
      <c r="G197" s="56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2"/>
      <c r="B198" s="21"/>
      <c r="C198" s="21"/>
      <c r="D198" s="21"/>
      <c r="E198" s="22"/>
      <c r="F198" s="56"/>
      <c r="G198" s="56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2"/>
      <c r="B199" s="21"/>
      <c r="C199" s="21"/>
      <c r="D199" s="21"/>
      <c r="E199" s="22"/>
      <c r="F199" s="56"/>
      <c r="G199" s="56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2"/>
      <c r="B200" s="21"/>
      <c r="C200" s="21"/>
      <c r="D200" s="21"/>
      <c r="E200" s="22"/>
      <c r="F200" s="56"/>
      <c r="G200" s="56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2"/>
      <c r="B201" s="21"/>
      <c r="C201" s="21"/>
      <c r="D201" s="21"/>
      <c r="E201" s="22"/>
      <c r="F201" s="56"/>
      <c r="G201" s="56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2"/>
      <c r="B202" s="21"/>
      <c r="C202" s="21"/>
      <c r="D202" s="21"/>
      <c r="E202" s="22"/>
      <c r="F202" s="56"/>
      <c r="G202" s="56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2"/>
      <c r="B203" s="21"/>
      <c r="C203" s="21"/>
      <c r="D203" s="21"/>
      <c r="E203" s="22"/>
      <c r="F203" s="56"/>
      <c r="G203" s="56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2"/>
      <c r="B204" s="21"/>
      <c r="C204" s="21"/>
      <c r="D204" s="21"/>
      <c r="E204" s="22"/>
      <c r="F204" s="56"/>
      <c r="G204" s="56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2"/>
      <c r="B205" s="21"/>
      <c r="C205" s="21"/>
      <c r="D205" s="21"/>
      <c r="E205" s="22"/>
      <c r="F205" s="56"/>
      <c r="G205" s="56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2"/>
      <c r="B206" s="21"/>
      <c r="C206" s="21"/>
      <c r="D206" s="21"/>
      <c r="E206" s="22"/>
      <c r="F206" s="56"/>
      <c r="G206" s="56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2"/>
      <c r="B207" s="21"/>
      <c r="C207" s="21"/>
      <c r="D207" s="21"/>
      <c r="E207" s="22"/>
      <c r="F207" s="56"/>
      <c r="G207" s="56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2"/>
      <c r="B208" s="21"/>
      <c r="C208" s="21"/>
      <c r="D208" s="21"/>
      <c r="E208" s="22"/>
      <c r="F208" s="56"/>
      <c r="G208" s="56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2"/>
      <c r="B209" s="21"/>
      <c r="C209" s="21"/>
      <c r="D209" s="21"/>
      <c r="E209" s="22"/>
      <c r="F209" s="56"/>
      <c r="G209" s="56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2"/>
      <c r="B210" s="21"/>
      <c r="C210" s="21"/>
      <c r="D210" s="21"/>
      <c r="E210" s="22"/>
      <c r="F210" s="56"/>
      <c r="G210" s="56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2"/>
      <c r="B211" s="21"/>
      <c r="C211" s="21"/>
      <c r="D211" s="21"/>
      <c r="E211" s="22"/>
      <c r="F211" s="56"/>
      <c r="G211" s="56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2"/>
      <c r="B212" s="21"/>
      <c r="C212" s="21"/>
      <c r="D212" s="21"/>
      <c r="E212" s="22"/>
      <c r="F212" s="56"/>
      <c r="G212" s="56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2"/>
      <c r="B213" s="21"/>
      <c r="C213" s="21"/>
      <c r="D213" s="21"/>
      <c r="E213" s="22"/>
      <c r="F213" s="56"/>
      <c r="G213" s="56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2"/>
      <c r="B214" s="21"/>
      <c r="C214" s="21"/>
      <c r="D214" s="21"/>
      <c r="E214" s="22"/>
      <c r="F214" s="56"/>
      <c r="G214" s="56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2"/>
      <c r="B215" s="21"/>
      <c r="C215" s="21"/>
      <c r="D215" s="21"/>
      <c r="E215" s="22"/>
      <c r="F215" s="56"/>
      <c r="G215" s="56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2"/>
      <c r="B216" s="21"/>
      <c r="C216" s="21"/>
      <c r="D216" s="21"/>
      <c r="E216" s="22"/>
      <c r="F216" s="56"/>
      <c r="G216" s="56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2"/>
      <c r="B217" s="21"/>
      <c r="C217" s="21"/>
      <c r="D217" s="21"/>
      <c r="E217" s="22"/>
      <c r="F217" s="56"/>
      <c r="G217" s="56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2"/>
      <c r="B218" s="21"/>
      <c r="C218" s="21"/>
      <c r="D218" s="21"/>
      <c r="E218" s="22"/>
      <c r="F218" s="56"/>
      <c r="G218" s="56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2"/>
      <c r="B219" s="21"/>
      <c r="C219" s="21"/>
      <c r="D219" s="21"/>
      <c r="E219" s="22"/>
      <c r="F219" s="56"/>
      <c r="G219" s="56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2"/>
      <c r="B220" s="21"/>
      <c r="C220" s="21"/>
      <c r="D220" s="21"/>
      <c r="E220" s="22"/>
      <c r="F220" s="56"/>
      <c r="G220" s="56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>
      <c r="A221" s="22"/>
      <c r="B221" s="21"/>
      <c r="C221" s="21"/>
      <c r="D221" s="21"/>
      <c r="E221" s="22"/>
      <c r="F221" s="56"/>
      <c r="G221" s="56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customHeight="1">
      <c r="A222" s="22"/>
      <c r="B222" s="21"/>
      <c r="C222" s="21"/>
      <c r="D222" s="21"/>
      <c r="E222" s="22"/>
      <c r="F222" s="56"/>
      <c r="G222" s="56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5.75" customHeight="1">
      <c r="A223" s="22"/>
      <c r="B223" s="21"/>
      <c r="C223" s="21"/>
      <c r="D223" s="21"/>
      <c r="E223" s="22"/>
      <c r="F223" s="56"/>
      <c r="G223" s="56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5.75" customHeight="1">
      <c r="A224" s="22"/>
      <c r="B224" s="21"/>
      <c r="C224" s="21"/>
      <c r="D224" s="21"/>
      <c r="E224" s="22"/>
      <c r="F224" s="56"/>
      <c r="G224" s="56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5.75" customHeight="1">
      <c r="A225" s="22"/>
      <c r="B225" s="21"/>
      <c r="C225" s="21"/>
      <c r="D225" s="21"/>
      <c r="E225" s="22"/>
      <c r="F225" s="56"/>
      <c r="G225" s="56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5.75" customHeight="1">
      <c r="A226" s="22"/>
      <c r="B226" s="21"/>
      <c r="C226" s="21"/>
      <c r="D226" s="21"/>
      <c r="E226" s="22"/>
      <c r="F226" s="56"/>
      <c r="G226" s="56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5.75" customHeight="1">
      <c r="A227" s="22"/>
      <c r="B227" s="21"/>
      <c r="C227" s="21"/>
      <c r="D227" s="21"/>
      <c r="E227" s="22"/>
      <c r="F227" s="56"/>
      <c r="G227" s="56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5.75" customHeight="1">
      <c r="A228" s="22"/>
      <c r="B228" s="21"/>
      <c r="C228" s="21"/>
      <c r="D228" s="21"/>
      <c r="E228" s="22"/>
      <c r="F228" s="56"/>
      <c r="G228" s="56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5.75" customHeight="1">
      <c r="A229" s="22"/>
      <c r="B229" s="21"/>
      <c r="C229" s="21"/>
      <c r="D229" s="21"/>
      <c r="E229" s="22"/>
      <c r="F229" s="56"/>
      <c r="G229" s="56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5.75" customHeight="1">
      <c r="A230" s="22"/>
      <c r="B230" s="21"/>
      <c r="C230" s="21"/>
      <c r="D230" s="21"/>
      <c r="E230" s="22"/>
      <c r="F230" s="56"/>
      <c r="G230" s="56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5.75" customHeight="1">
      <c r="A231" s="22"/>
      <c r="B231" s="21"/>
      <c r="C231" s="21"/>
      <c r="D231" s="21"/>
      <c r="E231" s="22"/>
      <c r="F231" s="56"/>
      <c r="G231" s="56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5.75" customHeight="1">
      <c r="A232" s="22"/>
      <c r="B232" s="21"/>
      <c r="C232" s="21"/>
      <c r="D232" s="21"/>
      <c r="E232" s="22"/>
      <c r="F232" s="56"/>
      <c r="G232" s="56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5.75" customHeight="1">
      <c r="A233" s="22"/>
      <c r="B233" s="21"/>
      <c r="C233" s="21"/>
      <c r="D233" s="21"/>
      <c r="E233" s="22"/>
      <c r="F233" s="56"/>
      <c r="G233" s="56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5.75" customHeight="1">
      <c r="A234" s="22"/>
      <c r="B234" s="21"/>
      <c r="C234" s="21"/>
      <c r="D234" s="21"/>
      <c r="E234" s="22"/>
      <c r="F234" s="56"/>
      <c r="G234" s="56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5.75" customHeight="1">
      <c r="A235" s="22"/>
      <c r="B235" s="21"/>
      <c r="C235" s="21"/>
      <c r="D235" s="21"/>
      <c r="E235" s="22"/>
      <c r="F235" s="56"/>
      <c r="G235" s="56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5.75" customHeight="1">
      <c r="A236" s="22"/>
      <c r="B236" s="21"/>
      <c r="C236" s="21"/>
      <c r="D236" s="21"/>
      <c r="E236" s="22"/>
      <c r="F236" s="56"/>
      <c r="G236" s="56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5.75" customHeight="1">
      <c r="A237" s="22"/>
      <c r="B237" s="21"/>
      <c r="C237" s="21"/>
      <c r="D237" s="21"/>
      <c r="E237" s="22"/>
      <c r="F237" s="56"/>
      <c r="G237" s="56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5.75" customHeight="1">
      <c r="A238" s="22"/>
      <c r="B238" s="21"/>
      <c r="C238" s="21"/>
      <c r="D238" s="21"/>
      <c r="E238" s="22"/>
      <c r="F238" s="56"/>
      <c r="G238" s="56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5.75" customHeight="1">
      <c r="A239" s="22"/>
      <c r="B239" s="21"/>
      <c r="C239" s="21"/>
      <c r="D239" s="21"/>
      <c r="E239" s="22"/>
      <c r="F239" s="56"/>
      <c r="G239" s="56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5.75" customHeight="1">
      <c r="A240" s="22"/>
      <c r="B240" s="21"/>
      <c r="C240" s="21"/>
      <c r="D240" s="21"/>
      <c r="E240" s="22"/>
      <c r="F240" s="56"/>
      <c r="G240" s="56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5.75" customHeight="1">
      <c r="A241" s="22"/>
      <c r="B241" s="21"/>
      <c r="C241" s="21"/>
      <c r="D241" s="21"/>
      <c r="E241" s="22"/>
      <c r="F241" s="56"/>
      <c r="G241" s="56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5.75" customHeight="1">
      <c r="A242" s="22"/>
      <c r="B242" s="21"/>
      <c r="C242" s="21"/>
      <c r="D242" s="21"/>
      <c r="E242" s="22"/>
      <c r="F242" s="56"/>
      <c r="G242" s="56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5.75" customHeight="1">
      <c r="A243" s="22"/>
      <c r="B243" s="21"/>
      <c r="C243" s="21"/>
      <c r="D243" s="21"/>
      <c r="E243" s="22"/>
      <c r="F243" s="56"/>
      <c r="G243" s="56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5.75" customHeight="1">
      <c r="A244" s="22"/>
      <c r="B244" s="21"/>
      <c r="C244" s="21"/>
      <c r="D244" s="21"/>
      <c r="E244" s="22"/>
      <c r="F244" s="56"/>
      <c r="G244" s="56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5.75" customHeight="1">
      <c r="A245" s="22"/>
      <c r="B245" s="21"/>
      <c r="C245" s="21"/>
      <c r="D245" s="21"/>
      <c r="E245" s="22"/>
      <c r="F245" s="56"/>
      <c r="G245" s="56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5.75" customHeight="1">
      <c r="A246" s="22"/>
      <c r="B246" s="21"/>
      <c r="C246" s="21"/>
      <c r="D246" s="21"/>
      <c r="E246" s="22"/>
      <c r="F246" s="56"/>
      <c r="G246" s="56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5.75" customHeight="1">
      <c r="A247" s="22"/>
      <c r="B247" s="21"/>
      <c r="C247" s="21"/>
      <c r="D247" s="21"/>
      <c r="E247" s="22"/>
      <c r="F247" s="56"/>
      <c r="G247" s="56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5.75" customHeight="1">
      <c r="A248" s="22"/>
      <c r="B248" s="21"/>
      <c r="C248" s="21"/>
      <c r="D248" s="21"/>
      <c r="E248" s="22"/>
      <c r="F248" s="56"/>
      <c r="G248" s="56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5.75" customHeight="1">
      <c r="A249" s="22"/>
      <c r="B249" s="21"/>
      <c r="C249" s="21"/>
      <c r="D249" s="21"/>
      <c r="E249" s="22"/>
      <c r="F249" s="56"/>
      <c r="G249" s="56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5.75" customHeight="1">
      <c r="A250" s="22"/>
      <c r="B250" s="21"/>
      <c r="C250" s="21"/>
      <c r="D250" s="21"/>
      <c r="E250" s="22"/>
      <c r="F250" s="56"/>
      <c r="G250" s="56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5.75" customHeight="1">
      <c r="A251" s="22"/>
      <c r="B251" s="21"/>
      <c r="C251" s="21"/>
      <c r="D251" s="21"/>
      <c r="E251" s="22"/>
      <c r="F251" s="56"/>
      <c r="G251" s="56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5.75" customHeight="1">
      <c r="A252" s="22"/>
      <c r="B252" s="21"/>
      <c r="C252" s="21"/>
      <c r="D252" s="21"/>
      <c r="E252" s="22"/>
      <c r="F252" s="56"/>
      <c r="G252" s="56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5.75" customHeight="1">
      <c r="A253" s="22"/>
      <c r="B253" s="21"/>
      <c r="C253" s="21"/>
      <c r="D253" s="21"/>
      <c r="E253" s="22"/>
      <c r="F253" s="56"/>
      <c r="G253" s="56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5.75" customHeight="1">
      <c r="A254" s="22"/>
      <c r="B254" s="21"/>
      <c r="C254" s="21"/>
      <c r="D254" s="21"/>
      <c r="E254" s="22"/>
      <c r="F254" s="56"/>
      <c r="G254" s="56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5.75" customHeight="1">
      <c r="A255" s="22"/>
      <c r="B255" s="21"/>
      <c r="C255" s="21"/>
      <c r="D255" s="21"/>
      <c r="E255" s="22"/>
      <c r="F255" s="56"/>
      <c r="G255" s="56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5.75" customHeight="1">
      <c r="A256" s="22"/>
      <c r="B256" s="21"/>
      <c r="C256" s="21"/>
      <c r="D256" s="21"/>
      <c r="E256" s="22"/>
      <c r="F256" s="56"/>
      <c r="G256" s="56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5.75" customHeight="1">
      <c r="A257" s="22"/>
      <c r="B257" s="21"/>
      <c r="C257" s="21"/>
      <c r="D257" s="21"/>
      <c r="E257" s="22"/>
      <c r="F257" s="56"/>
      <c r="G257" s="56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5.75" customHeight="1">
      <c r="A258" s="22"/>
      <c r="B258" s="21"/>
      <c r="C258" s="21"/>
      <c r="D258" s="21"/>
      <c r="E258" s="22"/>
      <c r="F258" s="56"/>
      <c r="G258" s="56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5.75" customHeight="1">
      <c r="A259" s="22"/>
      <c r="B259" s="21"/>
      <c r="C259" s="21"/>
      <c r="D259" s="21"/>
      <c r="E259" s="22"/>
      <c r="F259" s="56"/>
      <c r="G259" s="56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5.75" customHeight="1">
      <c r="A260" s="22"/>
      <c r="B260" s="21"/>
      <c r="C260" s="21"/>
      <c r="D260" s="21"/>
      <c r="E260" s="22"/>
      <c r="F260" s="56"/>
      <c r="G260" s="56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5.75" customHeight="1">
      <c r="A261" s="22"/>
      <c r="B261" s="21"/>
      <c r="C261" s="21"/>
      <c r="D261" s="21"/>
      <c r="E261" s="22"/>
      <c r="F261" s="56"/>
      <c r="G261" s="56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5.75" customHeight="1">
      <c r="A262" s="22"/>
      <c r="B262" s="21"/>
      <c r="C262" s="21"/>
      <c r="D262" s="21"/>
      <c r="E262" s="22"/>
      <c r="F262" s="56"/>
      <c r="G262" s="56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5.75" customHeight="1">
      <c r="A263" s="22"/>
      <c r="B263" s="21"/>
      <c r="C263" s="21"/>
      <c r="D263" s="21"/>
      <c r="E263" s="22"/>
      <c r="F263" s="56"/>
      <c r="G263" s="56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5.75" customHeight="1">
      <c r="A264" s="22"/>
      <c r="B264" s="21"/>
      <c r="C264" s="21"/>
      <c r="D264" s="21"/>
      <c r="E264" s="22"/>
      <c r="F264" s="56"/>
      <c r="G264" s="56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5.75" customHeight="1">
      <c r="A265" s="22"/>
      <c r="B265" s="21"/>
      <c r="C265" s="21"/>
      <c r="D265" s="21"/>
      <c r="E265" s="22"/>
      <c r="F265" s="56"/>
      <c r="G265" s="56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5.75" customHeight="1">
      <c r="A266" s="22"/>
      <c r="B266" s="21"/>
      <c r="C266" s="21"/>
      <c r="D266" s="21"/>
      <c r="E266" s="22"/>
      <c r="F266" s="56"/>
      <c r="G266" s="56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5.75" customHeight="1">
      <c r="A267" s="22"/>
      <c r="B267" s="21"/>
      <c r="C267" s="21"/>
      <c r="D267" s="21"/>
      <c r="E267" s="22"/>
      <c r="F267" s="56"/>
      <c r="G267" s="56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5.75" customHeight="1">
      <c r="A268" s="22"/>
      <c r="B268" s="21"/>
      <c r="C268" s="21"/>
      <c r="D268" s="21"/>
      <c r="E268" s="22"/>
      <c r="F268" s="56"/>
      <c r="G268" s="56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5.75" customHeight="1">
      <c r="A269" s="22"/>
      <c r="B269" s="21"/>
      <c r="C269" s="21"/>
      <c r="D269" s="21"/>
      <c r="E269" s="22"/>
      <c r="F269" s="56"/>
      <c r="G269" s="56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5.75" customHeight="1">
      <c r="A270" s="22"/>
      <c r="B270" s="21"/>
      <c r="C270" s="21"/>
      <c r="D270" s="21"/>
      <c r="E270" s="22"/>
      <c r="F270" s="56"/>
      <c r="G270" s="56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5.75" customHeight="1">
      <c r="A271" s="22"/>
      <c r="B271" s="21"/>
      <c r="C271" s="21"/>
      <c r="D271" s="21"/>
      <c r="E271" s="22"/>
      <c r="F271" s="56"/>
      <c r="G271" s="56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5.75" customHeight="1">
      <c r="A272" s="22"/>
      <c r="B272" s="21"/>
      <c r="C272" s="21"/>
      <c r="D272" s="21"/>
      <c r="E272" s="22"/>
      <c r="F272" s="56"/>
      <c r="G272" s="56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5.75" customHeight="1">
      <c r="A273" s="22"/>
      <c r="B273" s="21"/>
      <c r="C273" s="21"/>
      <c r="D273" s="21"/>
      <c r="E273" s="22"/>
      <c r="F273" s="56"/>
      <c r="G273" s="56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5.75" customHeight="1">
      <c r="A274" s="22"/>
      <c r="B274" s="21"/>
      <c r="C274" s="21"/>
      <c r="D274" s="21"/>
      <c r="E274" s="22"/>
      <c r="F274" s="56"/>
      <c r="G274" s="56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5.75" customHeight="1">
      <c r="A275" s="22"/>
      <c r="B275" s="21"/>
      <c r="C275" s="21"/>
      <c r="D275" s="21"/>
      <c r="E275" s="22"/>
      <c r="F275" s="56"/>
      <c r="G275" s="56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5.75" customHeight="1">
      <c r="A276" s="22"/>
      <c r="B276" s="21"/>
      <c r="C276" s="21"/>
      <c r="D276" s="21"/>
      <c r="E276" s="22"/>
      <c r="F276" s="56"/>
      <c r="G276" s="56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5.75" customHeight="1">
      <c r="A277" s="22"/>
      <c r="B277" s="21"/>
      <c r="C277" s="21"/>
      <c r="D277" s="21"/>
      <c r="E277" s="22"/>
      <c r="F277" s="56"/>
      <c r="G277" s="56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5.75" customHeight="1">
      <c r="A278" s="22"/>
      <c r="B278" s="21"/>
      <c r="C278" s="21"/>
      <c r="D278" s="21"/>
      <c r="E278" s="22"/>
      <c r="F278" s="56"/>
      <c r="G278" s="56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5.75" customHeight="1">
      <c r="A279" s="22"/>
      <c r="B279" s="21"/>
      <c r="C279" s="21"/>
      <c r="D279" s="21"/>
      <c r="E279" s="22"/>
      <c r="F279" s="56"/>
      <c r="G279" s="56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5.75" customHeight="1">
      <c r="A280" s="22"/>
      <c r="B280" s="21"/>
      <c r="C280" s="21"/>
      <c r="D280" s="21"/>
      <c r="E280" s="22"/>
      <c r="F280" s="56"/>
      <c r="G280" s="56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5.75" customHeight="1">
      <c r="A281" s="22"/>
      <c r="B281" s="21"/>
      <c r="C281" s="21"/>
      <c r="D281" s="21"/>
      <c r="E281" s="22"/>
      <c r="F281" s="56"/>
      <c r="G281" s="56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5.75" customHeight="1">
      <c r="A282" s="22"/>
      <c r="B282" s="21"/>
      <c r="C282" s="21"/>
      <c r="D282" s="21"/>
      <c r="E282" s="22"/>
      <c r="F282" s="56"/>
      <c r="G282" s="56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5.75" customHeight="1">
      <c r="A283" s="22"/>
      <c r="B283" s="21"/>
      <c r="C283" s="21"/>
      <c r="D283" s="21"/>
      <c r="E283" s="22"/>
      <c r="F283" s="56"/>
      <c r="G283" s="56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5.75" customHeight="1">
      <c r="A284" s="22"/>
      <c r="B284" s="21"/>
      <c r="C284" s="21"/>
      <c r="D284" s="21"/>
      <c r="E284" s="22"/>
      <c r="F284" s="56"/>
      <c r="G284" s="56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5.75" customHeight="1">
      <c r="A285" s="22"/>
      <c r="B285" s="21"/>
      <c r="C285" s="21"/>
      <c r="D285" s="21"/>
      <c r="E285" s="22"/>
      <c r="F285" s="56"/>
      <c r="G285" s="56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5.75" customHeight="1">
      <c r="A286" s="22"/>
      <c r="B286" s="21"/>
      <c r="C286" s="21"/>
      <c r="D286" s="21"/>
      <c r="E286" s="22"/>
      <c r="F286" s="56"/>
      <c r="G286" s="56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5.75" customHeight="1">
      <c r="A287" s="22"/>
      <c r="B287" s="21"/>
      <c r="C287" s="21"/>
      <c r="D287" s="21"/>
      <c r="E287" s="22"/>
      <c r="F287" s="56"/>
      <c r="G287" s="56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5.75" customHeight="1">
      <c r="A288" s="22"/>
      <c r="B288" s="21"/>
      <c r="C288" s="21"/>
      <c r="D288" s="21"/>
      <c r="E288" s="22"/>
      <c r="F288" s="56"/>
      <c r="G288" s="56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5.75" customHeight="1">
      <c r="A289" s="22"/>
      <c r="B289" s="21"/>
      <c r="C289" s="21"/>
      <c r="D289" s="21"/>
      <c r="E289" s="22"/>
      <c r="F289" s="56"/>
      <c r="G289" s="56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5.75" customHeight="1">
      <c r="A290" s="22"/>
      <c r="B290" s="21"/>
      <c r="C290" s="21"/>
      <c r="D290" s="21"/>
      <c r="E290" s="22"/>
      <c r="F290" s="56"/>
      <c r="G290" s="56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5.75" customHeight="1">
      <c r="A291" s="22"/>
      <c r="B291" s="21"/>
      <c r="C291" s="21"/>
      <c r="D291" s="21"/>
      <c r="E291" s="22"/>
      <c r="F291" s="56"/>
      <c r="G291" s="56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5.75" customHeight="1">
      <c r="A292" s="22"/>
      <c r="B292" s="21"/>
      <c r="C292" s="21"/>
      <c r="D292" s="21"/>
      <c r="E292" s="22"/>
      <c r="F292" s="56"/>
      <c r="G292" s="56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5.75" customHeight="1">
      <c r="A293" s="22"/>
      <c r="B293" s="21"/>
      <c r="C293" s="21"/>
      <c r="D293" s="21"/>
      <c r="E293" s="22"/>
      <c r="F293" s="56"/>
      <c r="G293" s="56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5.75" customHeight="1">
      <c r="A294" s="22"/>
      <c r="B294" s="21"/>
      <c r="C294" s="21"/>
      <c r="D294" s="21"/>
      <c r="E294" s="22"/>
      <c r="F294" s="56"/>
      <c r="G294" s="56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5.75" customHeight="1">
      <c r="A295" s="22"/>
      <c r="B295" s="21"/>
      <c r="C295" s="21"/>
      <c r="D295" s="21"/>
      <c r="E295" s="22"/>
      <c r="F295" s="56"/>
      <c r="G295" s="56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5.75" customHeight="1">
      <c r="A296" s="22"/>
      <c r="B296" s="21"/>
      <c r="C296" s="21"/>
      <c r="D296" s="21"/>
      <c r="E296" s="22"/>
      <c r="F296" s="56"/>
      <c r="G296" s="56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5.75" customHeight="1">
      <c r="A297" s="22"/>
      <c r="B297" s="21"/>
      <c r="C297" s="21"/>
      <c r="D297" s="21"/>
      <c r="E297" s="22"/>
      <c r="F297" s="56"/>
      <c r="G297" s="56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5.75" customHeight="1">
      <c r="A298" s="22"/>
      <c r="B298" s="21"/>
      <c r="C298" s="21"/>
      <c r="D298" s="21"/>
      <c r="E298" s="22"/>
      <c r="F298" s="56"/>
      <c r="G298" s="56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5.75" customHeight="1">
      <c r="A299" s="22"/>
      <c r="B299" s="21"/>
      <c r="C299" s="21"/>
      <c r="D299" s="21"/>
      <c r="E299" s="22"/>
      <c r="F299" s="56"/>
      <c r="G299" s="56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5.75" customHeight="1">
      <c r="A300" s="22"/>
      <c r="B300" s="21"/>
      <c r="C300" s="21"/>
      <c r="D300" s="21"/>
      <c r="E300" s="22"/>
      <c r="F300" s="56"/>
      <c r="G300" s="56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5.75" customHeight="1">
      <c r="A301" s="22"/>
      <c r="B301" s="21"/>
      <c r="C301" s="21"/>
      <c r="D301" s="21"/>
      <c r="E301" s="22"/>
      <c r="F301" s="56"/>
      <c r="G301" s="56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5.75" customHeight="1">
      <c r="A302" s="22"/>
      <c r="B302" s="21"/>
      <c r="C302" s="21"/>
      <c r="D302" s="21"/>
      <c r="E302" s="22"/>
      <c r="F302" s="56"/>
      <c r="G302" s="56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5.75" customHeight="1">
      <c r="A303" s="22"/>
      <c r="B303" s="21"/>
      <c r="C303" s="21"/>
      <c r="D303" s="21"/>
      <c r="E303" s="22"/>
      <c r="F303" s="56"/>
      <c r="G303" s="56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5.75" customHeight="1">
      <c r="A304" s="22"/>
      <c r="B304" s="21"/>
      <c r="C304" s="21"/>
      <c r="D304" s="21"/>
      <c r="E304" s="22"/>
      <c r="F304" s="56"/>
      <c r="G304" s="56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5.75" customHeight="1">
      <c r="A305" s="22"/>
      <c r="B305" s="21"/>
      <c r="C305" s="21"/>
      <c r="D305" s="21"/>
      <c r="E305" s="22"/>
      <c r="F305" s="56"/>
      <c r="G305" s="56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5.75" customHeight="1">
      <c r="A306" s="22"/>
      <c r="B306" s="21"/>
      <c r="C306" s="21"/>
      <c r="D306" s="21"/>
      <c r="E306" s="22"/>
      <c r="F306" s="56"/>
      <c r="G306" s="56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5.75" customHeight="1">
      <c r="A307" s="22"/>
      <c r="B307" s="21"/>
      <c r="C307" s="21"/>
      <c r="D307" s="21"/>
      <c r="E307" s="22"/>
      <c r="F307" s="56"/>
      <c r="G307" s="56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5.75" customHeight="1">
      <c r="A308" s="22"/>
      <c r="B308" s="21"/>
      <c r="C308" s="21"/>
      <c r="D308" s="21"/>
      <c r="E308" s="22"/>
      <c r="F308" s="56"/>
      <c r="G308" s="56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5.75" customHeight="1">
      <c r="A309" s="22"/>
      <c r="B309" s="21"/>
      <c r="C309" s="21"/>
      <c r="D309" s="21"/>
      <c r="E309" s="22"/>
      <c r="F309" s="56"/>
      <c r="G309" s="56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5.75" customHeight="1">
      <c r="A310" s="22"/>
      <c r="B310" s="21"/>
      <c r="C310" s="21"/>
      <c r="D310" s="21"/>
      <c r="E310" s="22"/>
      <c r="F310" s="56"/>
      <c r="G310" s="56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5.75" customHeight="1">
      <c r="A311" s="22"/>
      <c r="B311" s="21"/>
      <c r="C311" s="21"/>
      <c r="D311" s="21"/>
      <c r="E311" s="22"/>
      <c r="F311" s="56"/>
      <c r="G311" s="56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5.75" customHeight="1">
      <c r="A312" s="22"/>
      <c r="B312" s="21"/>
      <c r="C312" s="21"/>
      <c r="D312" s="21"/>
      <c r="E312" s="22"/>
      <c r="F312" s="56"/>
      <c r="G312" s="56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5.75" customHeight="1">
      <c r="A313" s="22"/>
      <c r="B313" s="21"/>
      <c r="C313" s="21"/>
      <c r="D313" s="21"/>
      <c r="E313" s="22"/>
      <c r="F313" s="56"/>
      <c r="G313" s="56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5.75" customHeight="1">
      <c r="A314" s="22"/>
      <c r="B314" s="21"/>
      <c r="C314" s="21"/>
      <c r="D314" s="21"/>
      <c r="E314" s="22"/>
      <c r="F314" s="56"/>
      <c r="G314" s="56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5.75" customHeight="1">
      <c r="A315" s="22"/>
      <c r="B315" s="21"/>
      <c r="C315" s="21"/>
      <c r="D315" s="21"/>
      <c r="E315" s="22"/>
      <c r="F315" s="56"/>
      <c r="G315" s="56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5.75" customHeight="1">
      <c r="A316" s="22"/>
      <c r="B316" s="21"/>
      <c r="C316" s="21"/>
      <c r="D316" s="21"/>
      <c r="E316" s="22"/>
      <c r="F316" s="56"/>
      <c r="G316" s="56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5.75" customHeight="1">
      <c r="A317" s="22"/>
      <c r="B317" s="21"/>
      <c r="C317" s="21"/>
      <c r="D317" s="21"/>
      <c r="E317" s="22"/>
      <c r="F317" s="56"/>
      <c r="G317" s="56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5.75" customHeight="1">
      <c r="A318" s="22"/>
      <c r="B318" s="21"/>
      <c r="C318" s="21"/>
      <c r="D318" s="21"/>
      <c r="E318" s="22"/>
      <c r="F318" s="56"/>
      <c r="G318" s="56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5.75" customHeight="1">
      <c r="A319" s="22"/>
      <c r="B319" s="21"/>
      <c r="C319" s="21"/>
      <c r="D319" s="21"/>
      <c r="E319" s="22"/>
      <c r="F319" s="56"/>
      <c r="G319" s="56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5.75" customHeight="1">
      <c r="A320" s="22"/>
      <c r="B320" s="21"/>
      <c r="C320" s="21"/>
      <c r="D320" s="21"/>
      <c r="E320" s="22"/>
      <c r="F320" s="56"/>
      <c r="G320" s="56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5.75" customHeight="1">
      <c r="A321" s="22"/>
      <c r="B321" s="21"/>
      <c r="C321" s="21"/>
      <c r="D321" s="21"/>
      <c r="E321" s="22"/>
      <c r="F321" s="56"/>
      <c r="G321" s="56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5.75" customHeight="1">
      <c r="A322" s="22"/>
      <c r="B322" s="21"/>
      <c r="C322" s="21"/>
      <c r="D322" s="21"/>
      <c r="E322" s="22"/>
      <c r="F322" s="56"/>
      <c r="G322" s="56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5.75" customHeight="1">
      <c r="A323" s="22"/>
      <c r="B323" s="21"/>
      <c r="C323" s="21"/>
      <c r="D323" s="21"/>
      <c r="E323" s="22"/>
      <c r="F323" s="56"/>
      <c r="G323" s="56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5.75" customHeight="1">
      <c r="A324" s="22"/>
      <c r="B324" s="21"/>
      <c r="C324" s="21"/>
      <c r="D324" s="21"/>
      <c r="E324" s="22"/>
      <c r="F324" s="56"/>
      <c r="G324" s="56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5.75" customHeight="1">
      <c r="A325" s="22"/>
      <c r="B325" s="21"/>
      <c r="C325" s="21"/>
      <c r="D325" s="21"/>
      <c r="E325" s="22"/>
      <c r="F325" s="56"/>
      <c r="G325" s="56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5.75" customHeight="1">
      <c r="A326" s="22"/>
      <c r="B326" s="21"/>
      <c r="C326" s="21"/>
      <c r="D326" s="21"/>
      <c r="E326" s="22"/>
      <c r="F326" s="56"/>
      <c r="G326" s="56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5.75" customHeight="1">
      <c r="A327" s="22"/>
      <c r="B327" s="21"/>
      <c r="C327" s="21"/>
      <c r="D327" s="21"/>
      <c r="E327" s="22"/>
      <c r="F327" s="56"/>
      <c r="G327" s="56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5.75" customHeight="1">
      <c r="A328" s="22"/>
      <c r="B328" s="21"/>
      <c r="C328" s="21"/>
      <c r="D328" s="21"/>
      <c r="E328" s="22"/>
      <c r="F328" s="56"/>
      <c r="G328" s="56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5.75" customHeight="1">
      <c r="A329" s="22"/>
      <c r="B329" s="21"/>
      <c r="C329" s="21"/>
      <c r="D329" s="21"/>
      <c r="E329" s="22"/>
      <c r="F329" s="56"/>
      <c r="G329" s="56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5.75" customHeight="1">
      <c r="A330" s="22"/>
      <c r="B330" s="21"/>
      <c r="C330" s="21"/>
      <c r="D330" s="21"/>
      <c r="E330" s="22"/>
      <c r="F330" s="56"/>
      <c r="G330" s="56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5.75" customHeight="1">
      <c r="A331" s="22"/>
      <c r="B331" s="21"/>
      <c r="C331" s="21"/>
      <c r="D331" s="21"/>
      <c r="E331" s="22"/>
      <c r="F331" s="56"/>
      <c r="G331" s="56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5.75" customHeight="1">
      <c r="A332" s="22"/>
      <c r="B332" s="21"/>
      <c r="C332" s="21"/>
      <c r="D332" s="21"/>
      <c r="E332" s="22"/>
      <c r="F332" s="56"/>
      <c r="G332" s="56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5.75" customHeight="1">
      <c r="A333" s="22"/>
      <c r="B333" s="21"/>
      <c r="C333" s="21"/>
      <c r="D333" s="21"/>
      <c r="E333" s="22"/>
      <c r="F333" s="56"/>
      <c r="G333" s="56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5.75" customHeight="1">
      <c r="A334" s="22"/>
      <c r="B334" s="21"/>
      <c r="C334" s="21"/>
      <c r="D334" s="21"/>
      <c r="E334" s="22"/>
      <c r="F334" s="56"/>
      <c r="G334" s="56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5.75" customHeight="1">
      <c r="A335" s="22"/>
      <c r="B335" s="21"/>
      <c r="C335" s="21"/>
      <c r="D335" s="21"/>
      <c r="E335" s="22"/>
      <c r="F335" s="56"/>
      <c r="G335" s="56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5.75" customHeight="1">
      <c r="A336" s="22"/>
      <c r="B336" s="21"/>
      <c r="C336" s="21"/>
      <c r="D336" s="21"/>
      <c r="E336" s="22"/>
      <c r="F336" s="56"/>
      <c r="G336" s="56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5.75" customHeight="1">
      <c r="A337" s="22"/>
      <c r="B337" s="21"/>
      <c r="C337" s="21"/>
      <c r="D337" s="21"/>
      <c r="E337" s="22"/>
      <c r="F337" s="56"/>
      <c r="G337" s="56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5.75" customHeight="1">
      <c r="A338" s="22"/>
      <c r="B338" s="21"/>
      <c r="C338" s="21"/>
      <c r="D338" s="21"/>
      <c r="E338" s="22"/>
      <c r="F338" s="56"/>
      <c r="G338" s="56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5.75" customHeight="1">
      <c r="A339" s="22"/>
      <c r="B339" s="21"/>
      <c r="C339" s="21"/>
      <c r="D339" s="21"/>
      <c r="E339" s="22"/>
      <c r="F339" s="56"/>
      <c r="G339" s="56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5.75" customHeight="1">
      <c r="A340" s="22"/>
      <c r="B340" s="21"/>
      <c r="C340" s="21"/>
      <c r="D340" s="21"/>
      <c r="E340" s="22"/>
      <c r="F340" s="56"/>
      <c r="G340" s="56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5.75" customHeight="1">
      <c r="A341" s="22"/>
      <c r="B341" s="21"/>
      <c r="C341" s="21"/>
      <c r="D341" s="21"/>
      <c r="E341" s="22"/>
      <c r="F341" s="56"/>
      <c r="G341" s="56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5.75" customHeight="1">
      <c r="A342" s="22"/>
      <c r="B342" s="21"/>
      <c r="C342" s="21"/>
      <c r="D342" s="21"/>
      <c r="E342" s="22"/>
      <c r="F342" s="56"/>
      <c r="G342" s="56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5.75" customHeight="1">
      <c r="A343" s="22"/>
      <c r="B343" s="21"/>
      <c r="C343" s="21"/>
      <c r="D343" s="21"/>
      <c r="E343" s="22"/>
      <c r="F343" s="56"/>
      <c r="G343" s="56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5.75" customHeight="1">
      <c r="A344" s="22"/>
      <c r="B344" s="21"/>
      <c r="C344" s="21"/>
      <c r="D344" s="21"/>
      <c r="E344" s="22"/>
      <c r="F344" s="56"/>
      <c r="G344" s="56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5.75" customHeight="1">
      <c r="A345" s="22"/>
      <c r="B345" s="21"/>
      <c r="C345" s="21"/>
      <c r="D345" s="21"/>
      <c r="E345" s="22"/>
      <c r="F345" s="56"/>
      <c r="G345" s="56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5.75" customHeight="1">
      <c r="A346" s="22"/>
      <c r="B346" s="21"/>
      <c r="C346" s="21"/>
      <c r="D346" s="21"/>
      <c r="E346" s="22"/>
      <c r="F346" s="56"/>
      <c r="G346" s="56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5.75" customHeight="1">
      <c r="A347" s="22"/>
      <c r="B347" s="21"/>
      <c r="C347" s="21"/>
      <c r="D347" s="21"/>
      <c r="E347" s="22"/>
      <c r="F347" s="56"/>
      <c r="G347" s="56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5.75" customHeight="1">
      <c r="A348" s="22"/>
      <c r="B348" s="21"/>
      <c r="C348" s="21"/>
      <c r="D348" s="21"/>
      <c r="E348" s="22"/>
      <c r="F348" s="56"/>
      <c r="G348" s="56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5.75" customHeight="1">
      <c r="A349" s="22"/>
      <c r="B349" s="21"/>
      <c r="C349" s="21"/>
      <c r="D349" s="21"/>
      <c r="E349" s="22"/>
      <c r="F349" s="56"/>
      <c r="G349" s="56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5.75" customHeight="1">
      <c r="A350" s="22"/>
      <c r="B350" s="21"/>
      <c r="C350" s="21"/>
      <c r="D350" s="21"/>
      <c r="E350" s="22"/>
      <c r="F350" s="56"/>
      <c r="G350" s="56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5.75" customHeight="1">
      <c r="A351" s="22"/>
      <c r="B351" s="21"/>
      <c r="C351" s="21"/>
      <c r="D351" s="21"/>
      <c r="E351" s="22"/>
      <c r="F351" s="56"/>
      <c r="G351" s="56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5.75" customHeight="1">
      <c r="A352" s="22"/>
      <c r="B352" s="21"/>
      <c r="C352" s="21"/>
      <c r="D352" s="21"/>
      <c r="E352" s="22"/>
      <c r="F352" s="56"/>
      <c r="G352" s="56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5.75" customHeight="1">
      <c r="A353" s="22"/>
      <c r="B353" s="21"/>
      <c r="C353" s="21"/>
      <c r="D353" s="21"/>
      <c r="E353" s="22"/>
      <c r="F353" s="56"/>
      <c r="G353" s="56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5.75" customHeight="1">
      <c r="A354" s="22"/>
      <c r="B354" s="21"/>
      <c r="C354" s="21"/>
      <c r="D354" s="21"/>
      <c r="E354" s="22"/>
      <c r="F354" s="56"/>
      <c r="G354" s="56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5.75" customHeight="1">
      <c r="A355" s="22"/>
      <c r="B355" s="21"/>
      <c r="C355" s="21"/>
      <c r="D355" s="21"/>
      <c r="E355" s="22"/>
      <c r="F355" s="56"/>
      <c r="G355" s="56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5.75" customHeight="1">
      <c r="A356" s="22"/>
      <c r="B356" s="21"/>
      <c r="C356" s="21"/>
      <c r="D356" s="21"/>
      <c r="E356" s="22"/>
      <c r="F356" s="56"/>
      <c r="G356" s="56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5.75" customHeight="1">
      <c r="A357" s="22"/>
      <c r="B357" s="21"/>
      <c r="C357" s="21"/>
      <c r="D357" s="21"/>
      <c r="E357" s="22"/>
      <c r="F357" s="56"/>
      <c r="G357" s="56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5.75" customHeight="1">
      <c r="A358" s="22"/>
      <c r="B358" s="21"/>
      <c r="C358" s="21"/>
      <c r="D358" s="21"/>
      <c r="E358" s="22"/>
      <c r="F358" s="56"/>
      <c r="G358" s="56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5.75" customHeight="1">
      <c r="A359" s="22"/>
      <c r="B359" s="21"/>
      <c r="C359" s="21"/>
      <c r="D359" s="21"/>
      <c r="E359" s="22"/>
      <c r="F359" s="56"/>
      <c r="G359" s="56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5.75" customHeight="1">
      <c r="A360" s="22"/>
      <c r="B360" s="21"/>
      <c r="C360" s="21"/>
      <c r="D360" s="21"/>
      <c r="E360" s="22"/>
      <c r="F360" s="56"/>
      <c r="G360" s="56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5.75" customHeight="1">
      <c r="A361" s="22"/>
      <c r="B361" s="21"/>
      <c r="C361" s="21"/>
      <c r="D361" s="21"/>
      <c r="E361" s="22"/>
      <c r="F361" s="56"/>
      <c r="G361" s="56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5.75" customHeight="1">
      <c r="A362" s="22"/>
      <c r="B362" s="21"/>
      <c r="C362" s="21"/>
      <c r="D362" s="21"/>
      <c r="E362" s="22"/>
      <c r="F362" s="56"/>
      <c r="G362" s="56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5.75" customHeight="1">
      <c r="A363" s="22"/>
      <c r="B363" s="21"/>
      <c r="C363" s="21"/>
      <c r="D363" s="21"/>
      <c r="E363" s="22"/>
      <c r="F363" s="56"/>
      <c r="G363" s="56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5.75" customHeight="1">
      <c r="A364" s="22"/>
      <c r="B364" s="21"/>
      <c r="C364" s="21"/>
      <c r="D364" s="21"/>
      <c r="E364" s="22"/>
      <c r="F364" s="56"/>
      <c r="G364" s="56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5.75" customHeight="1">
      <c r="A365" s="22"/>
      <c r="B365" s="21"/>
      <c r="C365" s="21"/>
      <c r="D365" s="21"/>
      <c r="E365" s="22"/>
      <c r="F365" s="56"/>
      <c r="G365" s="56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5.75" customHeight="1">
      <c r="A366" s="22"/>
      <c r="B366" s="21"/>
      <c r="C366" s="21"/>
      <c r="D366" s="21"/>
      <c r="E366" s="22"/>
      <c r="F366" s="56"/>
      <c r="G366" s="56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5.75" customHeight="1">
      <c r="A367" s="22"/>
      <c r="B367" s="21"/>
      <c r="C367" s="21"/>
      <c r="D367" s="21"/>
      <c r="E367" s="22"/>
      <c r="F367" s="56"/>
      <c r="G367" s="56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5.75" customHeight="1">
      <c r="A368" s="22"/>
      <c r="B368" s="21"/>
      <c r="C368" s="21"/>
      <c r="D368" s="21"/>
      <c r="E368" s="22"/>
      <c r="F368" s="56"/>
      <c r="G368" s="56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5.75" customHeight="1">
      <c r="A369" s="22"/>
      <c r="B369" s="21"/>
      <c r="C369" s="21"/>
      <c r="D369" s="21"/>
      <c r="E369" s="22"/>
      <c r="F369" s="56"/>
      <c r="G369" s="56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5.75" customHeight="1">
      <c r="A370" s="22"/>
      <c r="B370" s="21"/>
      <c r="C370" s="21"/>
      <c r="D370" s="21"/>
      <c r="E370" s="22"/>
      <c r="F370" s="56"/>
      <c r="G370" s="56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5.75" customHeight="1">
      <c r="A371" s="22"/>
      <c r="B371" s="21"/>
      <c r="C371" s="21"/>
      <c r="D371" s="21"/>
      <c r="E371" s="22"/>
      <c r="F371" s="56"/>
      <c r="G371" s="56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5.75" customHeight="1">
      <c r="A372" s="22"/>
      <c r="B372" s="21"/>
      <c r="C372" s="21"/>
      <c r="D372" s="21"/>
      <c r="E372" s="22"/>
      <c r="F372" s="56"/>
      <c r="G372" s="56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5.75" customHeight="1">
      <c r="A373" s="22"/>
      <c r="B373" s="21"/>
      <c r="C373" s="21"/>
      <c r="D373" s="21"/>
      <c r="E373" s="22"/>
      <c r="F373" s="56"/>
      <c r="G373" s="56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5.75" customHeight="1">
      <c r="A374" s="22"/>
      <c r="B374" s="21"/>
      <c r="C374" s="21"/>
      <c r="D374" s="21"/>
      <c r="E374" s="22"/>
      <c r="F374" s="56"/>
      <c r="G374" s="56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5.75" customHeight="1">
      <c r="A375" s="22"/>
      <c r="B375" s="21"/>
      <c r="C375" s="21"/>
      <c r="D375" s="21"/>
      <c r="E375" s="22"/>
      <c r="F375" s="56"/>
      <c r="G375" s="56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5.75" customHeight="1">
      <c r="A376" s="22"/>
      <c r="B376" s="21"/>
      <c r="C376" s="21"/>
      <c r="D376" s="21"/>
      <c r="E376" s="22"/>
      <c r="F376" s="56"/>
      <c r="G376" s="56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5.75" customHeight="1">
      <c r="A377" s="22"/>
      <c r="B377" s="21"/>
      <c r="C377" s="21"/>
      <c r="D377" s="21"/>
      <c r="E377" s="22"/>
      <c r="F377" s="56"/>
      <c r="G377" s="56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5.75" customHeight="1">
      <c r="A378" s="22"/>
      <c r="B378" s="21"/>
      <c r="C378" s="21"/>
      <c r="D378" s="21"/>
      <c r="E378" s="22"/>
      <c r="F378" s="56"/>
      <c r="G378" s="56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5.75" customHeight="1">
      <c r="A379" s="22"/>
      <c r="B379" s="21"/>
      <c r="C379" s="21"/>
      <c r="D379" s="21"/>
      <c r="E379" s="22"/>
      <c r="F379" s="56"/>
      <c r="G379" s="56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5.75" customHeight="1">
      <c r="A380" s="22"/>
      <c r="B380" s="21"/>
      <c r="C380" s="21"/>
      <c r="D380" s="21"/>
      <c r="E380" s="22"/>
      <c r="F380" s="56"/>
      <c r="G380" s="56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5.75" customHeight="1">
      <c r="A381" s="22"/>
      <c r="B381" s="21"/>
      <c r="C381" s="21"/>
      <c r="D381" s="21"/>
      <c r="E381" s="22"/>
      <c r="F381" s="56"/>
      <c r="G381" s="56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5.75" customHeight="1">
      <c r="A382" s="22"/>
      <c r="B382" s="21"/>
      <c r="C382" s="21"/>
      <c r="D382" s="21"/>
      <c r="E382" s="22"/>
      <c r="F382" s="56"/>
      <c r="G382" s="56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5.75" customHeight="1">
      <c r="A383" s="22"/>
      <c r="B383" s="21"/>
      <c r="C383" s="21"/>
      <c r="D383" s="21"/>
      <c r="E383" s="22"/>
      <c r="F383" s="56"/>
      <c r="G383" s="56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5.75" customHeight="1">
      <c r="A384" s="22"/>
      <c r="B384" s="21"/>
      <c r="C384" s="21"/>
      <c r="D384" s="21"/>
      <c r="E384" s="22"/>
      <c r="F384" s="56"/>
      <c r="G384" s="56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5.75" customHeight="1">
      <c r="A385" s="22"/>
      <c r="B385" s="21"/>
      <c r="C385" s="21"/>
      <c r="D385" s="21"/>
      <c r="E385" s="22"/>
      <c r="F385" s="56"/>
      <c r="G385" s="56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5.75" customHeight="1">
      <c r="A386" s="22"/>
      <c r="B386" s="21"/>
      <c r="C386" s="21"/>
      <c r="D386" s="21"/>
      <c r="E386" s="22"/>
      <c r="F386" s="56"/>
      <c r="G386" s="56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5.75" customHeight="1">
      <c r="A387" s="22"/>
      <c r="B387" s="21"/>
      <c r="C387" s="21"/>
      <c r="D387" s="21"/>
      <c r="E387" s="22"/>
      <c r="F387" s="56"/>
      <c r="G387" s="56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5.75" customHeight="1">
      <c r="A388" s="22"/>
      <c r="B388" s="21"/>
      <c r="C388" s="21"/>
      <c r="D388" s="21"/>
      <c r="E388" s="22"/>
      <c r="F388" s="56"/>
      <c r="G388" s="56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5.75" customHeight="1">
      <c r="A389" s="22"/>
      <c r="B389" s="21"/>
      <c r="C389" s="21"/>
      <c r="D389" s="21"/>
      <c r="E389" s="22"/>
      <c r="F389" s="56"/>
      <c r="G389" s="56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5.75" customHeight="1">
      <c r="A390" s="22"/>
      <c r="B390" s="21"/>
      <c r="C390" s="21"/>
      <c r="D390" s="21"/>
      <c r="E390" s="22"/>
      <c r="F390" s="56"/>
      <c r="G390" s="56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5.75" customHeight="1">
      <c r="A391" s="22"/>
      <c r="B391" s="21"/>
      <c r="C391" s="21"/>
      <c r="D391" s="21"/>
      <c r="E391" s="22"/>
      <c r="F391" s="56"/>
      <c r="G391" s="56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5.75" customHeight="1">
      <c r="A392" s="22"/>
      <c r="B392" s="21"/>
      <c r="C392" s="21"/>
      <c r="D392" s="21"/>
      <c r="E392" s="22"/>
      <c r="F392" s="56"/>
      <c r="G392" s="56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5.75" customHeight="1">
      <c r="A393" s="22"/>
      <c r="B393" s="21"/>
      <c r="C393" s="21"/>
      <c r="D393" s="21"/>
      <c r="E393" s="22"/>
      <c r="F393" s="56"/>
      <c r="G393" s="56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5.75" customHeight="1">
      <c r="A394" s="22"/>
      <c r="B394" s="21"/>
      <c r="C394" s="21"/>
      <c r="D394" s="21"/>
      <c r="E394" s="22"/>
      <c r="F394" s="56"/>
      <c r="G394" s="56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5.75" customHeight="1">
      <c r="A395" s="22"/>
      <c r="B395" s="21"/>
      <c r="C395" s="21"/>
      <c r="D395" s="21"/>
      <c r="E395" s="22"/>
      <c r="F395" s="56"/>
      <c r="G395" s="56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5.75" customHeight="1">
      <c r="A396" s="22"/>
      <c r="B396" s="21"/>
      <c r="C396" s="21"/>
      <c r="D396" s="21"/>
      <c r="E396" s="22"/>
      <c r="F396" s="56"/>
      <c r="G396" s="56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5.75" customHeight="1">
      <c r="A397" s="22"/>
      <c r="B397" s="21"/>
      <c r="C397" s="21"/>
      <c r="D397" s="21"/>
      <c r="E397" s="22"/>
      <c r="F397" s="56"/>
      <c r="G397" s="56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5.75" customHeight="1">
      <c r="A398" s="22"/>
      <c r="B398" s="21"/>
      <c r="C398" s="21"/>
      <c r="D398" s="21"/>
      <c r="E398" s="22"/>
      <c r="F398" s="56"/>
      <c r="G398" s="56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5.75" customHeight="1">
      <c r="A399" s="22"/>
      <c r="B399" s="21"/>
      <c r="C399" s="21"/>
      <c r="D399" s="21"/>
      <c r="E399" s="22"/>
      <c r="F399" s="56"/>
      <c r="G399" s="56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5.75" customHeight="1">
      <c r="A400" s="22"/>
      <c r="B400" s="21"/>
      <c r="C400" s="21"/>
      <c r="D400" s="21"/>
      <c r="E400" s="22"/>
      <c r="F400" s="56"/>
      <c r="G400" s="56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5.75" customHeight="1">
      <c r="A401" s="22"/>
      <c r="B401" s="21"/>
      <c r="C401" s="21"/>
      <c r="D401" s="21"/>
      <c r="E401" s="22"/>
      <c r="F401" s="56"/>
      <c r="G401" s="56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5.75" customHeight="1">
      <c r="A402" s="22"/>
      <c r="B402" s="21"/>
      <c r="C402" s="21"/>
      <c r="D402" s="21"/>
      <c r="E402" s="22"/>
      <c r="F402" s="56"/>
      <c r="G402" s="56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5.75" customHeight="1">
      <c r="A403" s="22"/>
      <c r="B403" s="21"/>
      <c r="C403" s="21"/>
      <c r="D403" s="21"/>
      <c r="E403" s="22"/>
      <c r="F403" s="56"/>
      <c r="G403" s="56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5.75" customHeight="1">
      <c r="A404" s="22"/>
      <c r="B404" s="21"/>
      <c r="C404" s="21"/>
      <c r="D404" s="21"/>
      <c r="E404" s="22"/>
      <c r="F404" s="56"/>
      <c r="G404" s="56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5.75" customHeight="1">
      <c r="A405" s="22"/>
      <c r="B405" s="21"/>
      <c r="C405" s="21"/>
      <c r="D405" s="21"/>
      <c r="E405" s="22"/>
      <c r="F405" s="56"/>
      <c r="G405" s="56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5.75" customHeight="1">
      <c r="A406" s="22"/>
      <c r="B406" s="21"/>
      <c r="C406" s="21"/>
      <c r="D406" s="21"/>
      <c r="E406" s="22"/>
      <c r="F406" s="56"/>
      <c r="G406" s="56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5.75" customHeight="1">
      <c r="A407" s="22"/>
      <c r="B407" s="21"/>
      <c r="C407" s="21"/>
      <c r="D407" s="21"/>
      <c r="E407" s="22"/>
      <c r="F407" s="56"/>
      <c r="G407" s="56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5.75" customHeight="1">
      <c r="A408" s="22"/>
      <c r="B408" s="21"/>
      <c r="C408" s="21"/>
      <c r="D408" s="21"/>
      <c r="E408" s="22"/>
      <c r="F408" s="56"/>
      <c r="G408" s="56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5.75" customHeight="1">
      <c r="A409" s="22"/>
      <c r="B409" s="21"/>
      <c r="C409" s="21"/>
      <c r="D409" s="21"/>
      <c r="E409" s="22"/>
      <c r="F409" s="56"/>
      <c r="G409" s="56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5.75" customHeight="1">
      <c r="A410" s="22"/>
      <c r="B410" s="21"/>
      <c r="C410" s="21"/>
      <c r="D410" s="21"/>
      <c r="E410" s="22"/>
      <c r="F410" s="56"/>
      <c r="G410" s="56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5.75" customHeight="1">
      <c r="A411" s="22"/>
      <c r="B411" s="21"/>
      <c r="C411" s="21"/>
      <c r="D411" s="21"/>
      <c r="E411" s="22"/>
      <c r="F411" s="56"/>
      <c r="G411" s="56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5.75" customHeight="1">
      <c r="A412" s="22"/>
      <c r="B412" s="21"/>
      <c r="C412" s="21"/>
      <c r="D412" s="21"/>
      <c r="E412" s="22"/>
      <c r="F412" s="56"/>
      <c r="G412" s="56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5.75" customHeight="1">
      <c r="A413" s="22"/>
      <c r="B413" s="21"/>
      <c r="C413" s="21"/>
      <c r="D413" s="21"/>
      <c r="E413" s="22"/>
      <c r="F413" s="56"/>
      <c r="G413" s="56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5.75" customHeight="1">
      <c r="A414" s="22"/>
      <c r="B414" s="21"/>
      <c r="C414" s="21"/>
      <c r="D414" s="21"/>
      <c r="E414" s="22"/>
      <c r="F414" s="56"/>
      <c r="G414" s="56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5.75" customHeight="1">
      <c r="A415" s="22"/>
      <c r="B415" s="21"/>
      <c r="C415" s="21"/>
      <c r="D415" s="21"/>
      <c r="E415" s="22"/>
      <c r="F415" s="56"/>
      <c r="G415" s="56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5.75" customHeight="1">
      <c r="A416" s="22"/>
      <c r="B416" s="21"/>
      <c r="C416" s="21"/>
      <c r="D416" s="21"/>
      <c r="E416" s="22"/>
      <c r="F416" s="56"/>
      <c r="G416" s="56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5.75" customHeight="1">
      <c r="A417" s="22"/>
      <c r="B417" s="21"/>
      <c r="C417" s="21"/>
      <c r="D417" s="21"/>
      <c r="E417" s="22"/>
      <c r="F417" s="56"/>
      <c r="G417" s="56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5.75" customHeight="1">
      <c r="A418" s="22"/>
      <c r="B418" s="21"/>
      <c r="C418" s="21"/>
      <c r="D418" s="21"/>
      <c r="E418" s="22"/>
      <c r="F418" s="56"/>
      <c r="G418" s="56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5.75" customHeight="1">
      <c r="A419" s="22"/>
      <c r="B419" s="21"/>
      <c r="C419" s="21"/>
      <c r="D419" s="21"/>
      <c r="E419" s="22"/>
      <c r="F419" s="56"/>
      <c r="G419" s="56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5.75" customHeight="1">
      <c r="A420" s="22"/>
      <c r="B420" s="21"/>
      <c r="C420" s="21"/>
      <c r="D420" s="21"/>
      <c r="E420" s="22"/>
      <c r="F420" s="56"/>
      <c r="G420" s="56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5.75" customHeight="1">
      <c r="A421" s="22"/>
      <c r="B421" s="21"/>
      <c r="C421" s="21"/>
      <c r="D421" s="21"/>
      <c r="E421" s="22"/>
      <c r="F421" s="56"/>
      <c r="G421" s="56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5.75" customHeight="1">
      <c r="A422" s="22"/>
      <c r="B422" s="21"/>
      <c r="C422" s="21"/>
      <c r="D422" s="21"/>
      <c r="E422" s="22"/>
      <c r="F422" s="56"/>
      <c r="G422" s="56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5.75" customHeight="1">
      <c r="A423" s="22"/>
      <c r="B423" s="21"/>
      <c r="C423" s="21"/>
      <c r="D423" s="21"/>
      <c r="E423" s="22"/>
      <c r="F423" s="56"/>
      <c r="G423" s="56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5.75" customHeight="1">
      <c r="A424" s="22"/>
      <c r="B424" s="21"/>
      <c r="C424" s="21"/>
      <c r="D424" s="21"/>
      <c r="E424" s="22"/>
      <c r="F424" s="56"/>
      <c r="G424" s="56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5.75" customHeight="1">
      <c r="A425" s="22"/>
      <c r="B425" s="21"/>
      <c r="C425" s="21"/>
      <c r="D425" s="21"/>
      <c r="E425" s="22"/>
      <c r="F425" s="56"/>
      <c r="G425" s="56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5.75" customHeight="1">
      <c r="A426" s="22"/>
      <c r="B426" s="21"/>
      <c r="C426" s="21"/>
      <c r="D426" s="21"/>
      <c r="E426" s="22"/>
      <c r="F426" s="56"/>
      <c r="G426" s="56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5.75" customHeight="1">
      <c r="A427" s="22"/>
      <c r="B427" s="21"/>
      <c r="C427" s="21"/>
      <c r="D427" s="21"/>
      <c r="E427" s="22"/>
      <c r="F427" s="56"/>
      <c r="G427" s="56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5.75" customHeight="1">
      <c r="A428" s="22"/>
      <c r="B428" s="21"/>
      <c r="C428" s="21"/>
      <c r="D428" s="21"/>
      <c r="E428" s="22"/>
      <c r="F428" s="56"/>
      <c r="G428" s="56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5.75" customHeight="1">
      <c r="A429" s="22"/>
      <c r="B429" s="21"/>
      <c r="C429" s="21"/>
      <c r="D429" s="21"/>
      <c r="E429" s="22"/>
      <c r="F429" s="56"/>
      <c r="G429" s="56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5.75" customHeight="1">
      <c r="A430" s="22"/>
      <c r="B430" s="21"/>
      <c r="C430" s="21"/>
      <c r="D430" s="21"/>
      <c r="E430" s="22"/>
      <c r="F430" s="56"/>
      <c r="G430" s="56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5.75" customHeight="1">
      <c r="A431" s="22"/>
      <c r="B431" s="21"/>
      <c r="C431" s="21"/>
      <c r="D431" s="21"/>
      <c r="E431" s="22"/>
      <c r="F431" s="56"/>
      <c r="G431" s="56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5.75" customHeight="1">
      <c r="A432" s="22"/>
      <c r="B432" s="21"/>
      <c r="C432" s="21"/>
      <c r="D432" s="21"/>
      <c r="E432" s="22"/>
      <c r="F432" s="56"/>
      <c r="G432" s="56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5.75" customHeight="1">
      <c r="A433" s="22"/>
      <c r="B433" s="21"/>
      <c r="C433" s="21"/>
      <c r="D433" s="21"/>
      <c r="E433" s="22"/>
      <c r="F433" s="56"/>
      <c r="G433" s="56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5.75" customHeight="1">
      <c r="A434" s="22"/>
      <c r="B434" s="21"/>
      <c r="C434" s="21"/>
      <c r="D434" s="21"/>
      <c r="E434" s="22"/>
      <c r="F434" s="56"/>
      <c r="G434" s="56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5.75" customHeight="1">
      <c r="A435" s="22"/>
      <c r="B435" s="21"/>
      <c r="C435" s="21"/>
      <c r="D435" s="21"/>
      <c r="E435" s="22"/>
      <c r="F435" s="56"/>
      <c r="G435" s="56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5.75" customHeight="1">
      <c r="A436" s="22"/>
      <c r="B436" s="21"/>
      <c r="C436" s="21"/>
      <c r="D436" s="21"/>
      <c r="E436" s="22"/>
      <c r="F436" s="56"/>
      <c r="G436" s="56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5.75" customHeight="1">
      <c r="A437" s="22"/>
      <c r="B437" s="21"/>
      <c r="C437" s="21"/>
      <c r="D437" s="21"/>
      <c r="E437" s="22"/>
      <c r="F437" s="56"/>
      <c r="G437" s="56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5.75" customHeight="1">
      <c r="A438" s="22"/>
      <c r="B438" s="21"/>
      <c r="C438" s="21"/>
      <c r="D438" s="21"/>
      <c r="E438" s="22"/>
      <c r="F438" s="56"/>
      <c r="G438" s="56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5.75" customHeight="1">
      <c r="A439" s="22"/>
      <c r="B439" s="21"/>
      <c r="C439" s="21"/>
      <c r="D439" s="21"/>
      <c r="E439" s="22"/>
      <c r="F439" s="56"/>
      <c r="G439" s="56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5.75" customHeight="1">
      <c r="A440" s="22"/>
      <c r="B440" s="21"/>
      <c r="C440" s="21"/>
      <c r="D440" s="21"/>
      <c r="E440" s="22"/>
      <c r="F440" s="56"/>
      <c r="G440" s="56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5.75" customHeight="1">
      <c r="A441" s="22"/>
      <c r="B441" s="21"/>
      <c r="C441" s="21"/>
      <c r="D441" s="21"/>
      <c r="E441" s="22"/>
      <c r="F441" s="56"/>
      <c r="G441" s="56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5.75" customHeight="1">
      <c r="A442" s="22"/>
      <c r="B442" s="21"/>
      <c r="C442" s="21"/>
      <c r="D442" s="21"/>
      <c r="E442" s="22"/>
      <c r="F442" s="56"/>
      <c r="G442" s="56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5.75" customHeight="1">
      <c r="A443" s="22"/>
      <c r="B443" s="21"/>
      <c r="C443" s="21"/>
      <c r="D443" s="21"/>
      <c r="E443" s="22"/>
      <c r="F443" s="56"/>
      <c r="G443" s="56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5.75" customHeight="1">
      <c r="A444" s="22"/>
      <c r="B444" s="21"/>
      <c r="C444" s="21"/>
      <c r="D444" s="21"/>
      <c r="E444" s="22"/>
      <c r="F444" s="56"/>
      <c r="G444" s="56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5.75" customHeight="1">
      <c r="A445" s="22"/>
      <c r="B445" s="21"/>
      <c r="C445" s="21"/>
      <c r="D445" s="21"/>
      <c r="E445" s="22"/>
      <c r="F445" s="56"/>
      <c r="G445" s="56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5.75" customHeight="1">
      <c r="A446" s="22"/>
      <c r="B446" s="21"/>
      <c r="C446" s="21"/>
      <c r="D446" s="21"/>
      <c r="E446" s="22"/>
      <c r="F446" s="56"/>
      <c r="G446" s="56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5.75" customHeight="1">
      <c r="A447" s="22"/>
      <c r="B447" s="21"/>
      <c r="C447" s="21"/>
      <c r="D447" s="21"/>
      <c r="E447" s="22"/>
      <c r="F447" s="56"/>
      <c r="G447" s="56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5.75" customHeight="1">
      <c r="A448" s="22"/>
      <c r="B448" s="21"/>
      <c r="C448" s="21"/>
      <c r="D448" s="21"/>
      <c r="E448" s="22"/>
      <c r="F448" s="56"/>
      <c r="G448" s="56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5.75" customHeight="1">
      <c r="A449" s="22"/>
      <c r="B449" s="21"/>
      <c r="C449" s="21"/>
      <c r="D449" s="21"/>
      <c r="E449" s="22"/>
      <c r="F449" s="56"/>
      <c r="G449" s="56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5.75" customHeight="1">
      <c r="A450" s="22"/>
      <c r="B450" s="21"/>
      <c r="C450" s="21"/>
      <c r="D450" s="21"/>
      <c r="E450" s="22"/>
      <c r="F450" s="56"/>
      <c r="G450" s="56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5.75" customHeight="1">
      <c r="A451" s="22"/>
      <c r="B451" s="21"/>
      <c r="C451" s="21"/>
      <c r="D451" s="21"/>
      <c r="E451" s="22"/>
      <c r="F451" s="56"/>
      <c r="G451" s="56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5.75" customHeight="1">
      <c r="A452" s="22"/>
      <c r="B452" s="21"/>
      <c r="C452" s="21"/>
      <c r="D452" s="21"/>
      <c r="E452" s="22"/>
      <c r="F452" s="56"/>
      <c r="G452" s="56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5.75" customHeight="1">
      <c r="A453" s="22"/>
      <c r="B453" s="21"/>
      <c r="C453" s="21"/>
      <c r="D453" s="21"/>
      <c r="E453" s="22"/>
      <c r="F453" s="56"/>
      <c r="G453" s="56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5.75" customHeight="1">
      <c r="A454" s="22"/>
      <c r="B454" s="21"/>
      <c r="C454" s="21"/>
      <c r="D454" s="21"/>
      <c r="E454" s="22"/>
      <c r="F454" s="56"/>
      <c r="G454" s="56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5.75" customHeight="1">
      <c r="A455" s="22"/>
      <c r="B455" s="21"/>
      <c r="C455" s="21"/>
      <c r="D455" s="21"/>
      <c r="E455" s="22"/>
      <c r="F455" s="56"/>
      <c r="G455" s="56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5.75" customHeight="1">
      <c r="A456" s="22"/>
      <c r="B456" s="21"/>
      <c r="C456" s="21"/>
      <c r="D456" s="21"/>
      <c r="E456" s="22"/>
      <c r="F456" s="56"/>
      <c r="G456" s="56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5.75" customHeight="1">
      <c r="A457" s="22"/>
      <c r="B457" s="21"/>
      <c r="C457" s="21"/>
      <c r="D457" s="21"/>
      <c r="E457" s="22"/>
      <c r="F457" s="56"/>
      <c r="G457" s="56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5.75" customHeight="1">
      <c r="A458" s="22"/>
      <c r="B458" s="21"/>
      <c r="C458" s="21"/>
      <c r="D458" s="21"/>
      <c r="E458" s="22"/>
      <c r="F458" s="56"/>
      <c r="G458" s="56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5.75" customHeight="1">
      <c r="A459" s="22"/>
      <c r="B459" s="21"/>
      <c r="C459" s="21"/>
      <c r="D459" s="21"/>
      <c r="E459" s="22"/>
      <c r="F459" s="56"/>
      <c r="G459" s="56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5.75" customHeight="1">
      <c r="A460" s="22"/>
      <c r="B460" s="21"/>
      <c r="C460" s="21"/>
      <c r="D460" s="21"/>
      <c r="E460" s="22"/>
      <c r="F460" s="56"/>
      <c r="G460" s="56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5.75" customHeight="1">
      <c r="A461" s="22"/>
      <c r="B461" s="21"/>
      <c r="C461" s="21"/>
      <c r="D461" s="21"/>
      <c r="E461" s="22"/>
      <c r="F461" s="56"/>
      <c r="G461" s="56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5.75" customHeight="1">
      <c r="A462" s="22"/>
      <c r="B462" s="21"/>
      <c r="C462" s="21"/>
      <c r="D462" s="21"/>
      <c r="E462" s="22"/>
      <c r="F462" s="56"/>
      <c r="G462" s="56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5.75" customHeight="1">
      <c r="A463" s="22"/>
      <c r="B463" s="21"/>
      <c r="C463" s="21"/>
      <c r="D463" s="21"/>
      <c r="E463" s="22"/>
      <c r="F463" s="56"/>
      <c r="G463" s="56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5.75" customHeight="1">
      <c r="A464" s="22"/>
      <c r="B464" s="21"/>
      <c r="C464" s="21"/>
      <c r="D464" s="21"/>
      <c r="E464" s="22"/>
      <c r="F464" s="56"/>
      <c r="G464" s="56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5.75" customHeight="1">
      <c r="A465" s="22"/>
      <c r="B465" s="21"/>
      <c r="C465" s="21"/>
      <c r="D465" s="21"/>
      <c r="E465" s="22"/>
      <c r="F465" s="56"/>
      <c r="G465" s="56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5.75" customHeight="1">
      <c r="A466" s="22"/>
      <c r="B466" s="21"/>
      <c r="C466" s="21"/>
      <c r="D466" s="21"/>
      <c r="E466" s="22"/>
      <c r="F466" s="56"/>
      <c r="G466" s="56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5.75" customHeight="1">
      <c r="A467" s="22"/>
      <c r="B467" s="21"/>
      <c r="C467" s="21"/>
      <c r="D467" s="21"/>
      <c r="E467" s="22"/>
      <c r="F467" s="56"/>
      <c r="G467" s="56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5.75" customHeight="1">
      <c r="A468" s="22"/>
      <c r="B468" s="21"/>
      <c r="C468" s="21"/>
      <c r="D468" s="21"/>
      <c r="E468" s="22"/>
      <c r="F468" s="56"/>
      <c r="G468" s="56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5.75" customHeight="1">
      <c r="A469" s="22"/>
      <c r="B469" s="21"/>
      <c r="C469" s="21"/>
      <c r="D469" s="21"/>
      <c r="E469" s="22"/>
      <c r="F469" s="56"/>
      <c r="G469" s="56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5.75" customHeight="1">
      <c r="A470" s="22"/>
      <c r="B470" s="21"/>
      <c r="C470" s="21"/>
      <c r="D470" s="21"/>
      <c r="E470" s="22"/>
      <c r="F470" s="56"/>
      <c r="G470" s="56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5.75" customHeight="1">
      <c r="A471" s="22"/>
      <c r="B471" s="21"/>
      <c r="C471" s="21"/>
      <c r="D471" s="21"/>
      <c r="E471" s="22"/>
      <c r="F471" s="56"/>
      <c r="G471" s="56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5.75" customHeight="1">
      <c r="A472" s="22"/>
      <c r="B472" s="21"/>
      <c r="C472" s="21"/>
      <c r="D472" s="21"/>
      <c r="E472" s="22"/>
      <c r="F472" s="56"/>
      <c r="G472" s="56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5.75" customHeight="1">
      <c r="A473" s="22"/>
      <c r="B473" s="21"/>
      <c r="C473" s="21"/>
      <c r="D473" s="21"/>
      <c r="E473" s="22"/>
      <c r="F473" s="56"/>
      <c r="G473" s="56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5.75" customHeight="1">
      <c r="A474" s="22"/>
      <c r="B474" s="21"/>
      <c r="C474" s="21"/>
      <c r="D474" s="21"/>
      <c r="E474" s="22"/>
      <c r="F474" s="56"/>
      <c r="G474" s="56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5.75" customHeight="1">
      <c r="A475" s="22"/>
      <c r="B475" s="21"/>
      <c r="C475" s="21"/>
      <c r="D475" s="21"/>
      <c r="E475" s="22"/>
      <c r="F475" s="56"/>
      <c r="G475" s="56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5.75" customHeight="1">
      <c r="A476" s="22"/>
      <c r="B476" s="21"/>
      <c r="C476" s="21"/>
      <c r="D476" s="21"/>
      <c r="E476" s="22"/>
      <c r="F476" s="56"/>
      <c r="G476" s="56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5.75" customHeight="1">
      <c r="A477" s="22"/>
      <c r="B477" s="21"/>
      <c r="C477" s="21"/>
      <c r="D477" s="21"/>
      <c r="E477" s="22"/>
      <c r="F477" s="56"/>
      <c r="G477" s="56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5.75" customHeight="1">
      <c r="A478" s="22"/>
      <c r="B478" s="21"/>
      <c r="C478" s="21"/>
      <c r="D478" s="21"/>
      <c r="E478" s="22"/>
      <c r="F478" s="56"/>
      <c r="G478" s="56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5.75" customHeight="1">
      <c r="A479" s="22"/>
      <c r="B479" s="21"/>
      <c r="C479" s="21"/>
      <c r="D479" s="21"/>
      <c r="E479" s="22"/>
      <c r="F479" s="56"/>
      <c r="G479" s="56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5.75" customHeight="1">
      <c r="A480" s="22"/>
      <c r="B480" s="21"/>
      <c r="C480" s="21"/>
      <c r="D480" s="21"/>
      <c r="E480" s="22"/>
      <c r="F480" s="56"/>
      <c r="G480" s="56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5.75" customHeight="1">
      <c r="A481" s="22"/>
      <c r="B481" s="21"/>
      <c r="C481" s="21"/>
      <c r="D481" s="21"/>
      <c r="E481" s="22"/>
      <c r="F481" s="56"/>
      <c r="G481" s="56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5.75" customHeight="1">
      <c r="A482" s="22"/>
      <c r="B482" s="21"/>
      <c r="C482" s="21"/>
      <c r="D482" s="21"/>
      <c r="E482" s="22"/>
      <c r="F482" s="56"/>
      <c r="G482" s="56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5.75" customHeight="1">
      <c r="A483" s="22"/>
      <c r="B483" s="21"/>
      <c r="C483" s="21"/>
      <c r="D483" s="21"/>
      <c r="E483" s="22"/>
      <c r="F483" s="56"/>
      <c r="G483" s="56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5.75" customHeight="1">
      <c r="A484" s="22"/>
      <c r="B484" s="21"/>
      <c r="C484" s="21"/>
      <c r="D484" s="21"/>
      <c r="E484" s="22"/>
      <c r="F484" s="56"/>
      <c r="G484" s="56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5.75" customHeight="1">
      <c r="A485" s="22"/>
      <c r="B485" s="21"/>
      <c r="C485" s="21"/>
      <c r="D485" s="21"/>
      <c r="E485" s="22"/>
      <c r="F485" s="56"/>
      <c r="G485" s="56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5.75" customHeight="1">
      <c r="A486" s="22"/>
      <c r="B486" s="21"/>
      <c r="C486" s="21"/>
      <c r="D486" s="21"/>
      <c r="E486" s="22"/>
      <c r="F486" s="56"/>
      <c r="G486" s="56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5.75" customHeight="1">
      <c r="A487" s="22"/>
      <c r="B487" s="21"/>
      <c r="C487" s="21"/>
      <c r="D487" s="21"/>
      <c r="E487" s="22"/>
      <c r="F487" s="56"/>
      <c r="G487" s="56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5.75" customHeight="1">
      <c r="A488" s="22"/>
      <c r="B488" s="21"/>
      <c r="C488" s="21"/>
      <c r="D488" s="21"/>
      <c r="E488" s="22"/>
      <c r="F488" s="56"/>
      <c r="G488" s="56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5.75" customHeight="1">
      <c r="A489" s="22"/>
      <c r="B489" s="21"/>
      <c r="C489" s="21"/>
      <c r="D489" s="21"/>
      <c r="E489" s="22"/>
      <c r="F489" s="56"/>
      <c r="G489" s="56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5.75" customHeight="1">
      <c r="A490" s="22"/>
      <c r="B490" s="21"/>
      <c r="C490" s="21"/>
      <c r="D490" s="21"/>
      <c r="E490" s="22"/>
      <c r="F490" s="56"/>
      <c r="G490" s="56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5.75" customHeight="1">
      <c r="A491" s="22"/>
      <c r="B491" s="21"/>
      <c r="C491" s="21"/>
      <c r="D491" s="21"/>
      <c r="E491" s="22"/>
      <c r="F491" s="56"/>
      <c r="G491" s="56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5.75" customHeight="1">
      <c r="A492" s="22"/>
      <c r="B492" s="21"/>
      <c r="C492" s="21"/>
      <c r="D492" s="21"/>
      <c r="E492" s="22"/>
      <c r="F492" s="56"/>
      <c r="G492" s="56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5.75" customHeight="1">
      <c r="A493" s="22"/>
      <c r="B493" s="21"/>
      <c r="C493" s="21"/>
      <c r="D493" s="21"/>
      <c r="E493" s="22"/>
      <c r="F493" s="56"/>
      <c r="G493" s="56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5.75" customHeight="1">
      <c r="A494" s="22"/>
      <c r="B494" s="21"/>
      <c r="C494" s="21"/>
      <c r="D494" s="21"/>
      <c r="E494" s="22"/>
      <c r="F494" s="56"/>
      <c r="G494" s="56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5.75" customHeight="1">
      <c r="A495" s="22"/>
      <c r="B495" s="21"/>
      <c r="C495" s="21"/>
      <c r="D495" s="21"/>
      <c r="E495" s="22"/>
      <c r="F495" s="56"/>
      <c r="G495" s="56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5.75" customHeight="1">
      <c r="A496" s="22"/>
      <c r="B496" s="21"/>
      <c r="C496" s="21"/>
      <c r="D496" s="21"/>
      <c r="E496" s="22"/>
      <c r="F496" s="56"/>
      <c r="G496" s="56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5.75" customHeight="1">
      <c r="A497" s="22"/>
      <c r="B497" s="21"/>
      <c r="C497" s="21"/>
      <c r="D497" s="21"/>
      <c r="E497" s="22"/>
      <c r="F497" s="56"/>
      <c r="G497" s="56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5.75" customHeight="1">
      <c r="A498" s="22"/>
      <c r="B498" s="21"/>
      <c r="C498" s="21"/>
      <c r="D498" s="21"/>
      <c r="E498" s="22"/>
      <c r="F498" s="56"/>
      <c r="G498" s="56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5.75" customHeight="1">
      <c r="A499" s="22"/>
      <c r="B499" s="21"/>
      <c r="C499" s="21"/>
      <c r="D499" s="21"/>
      <c r="E499" s="22"/>
      <c r="F499" s="56"/>
      <c r="G499" s="56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5.75" customHeight="1">
      <c r="A500" s="22"/>
      <c r="B500" s="21"/>
      <c r="C500" s="21"/>
      <c r="D500" s="21"/>
      <c r="E500" s="22"/>
      <c r="F500" s="56"/>
      <c r="G500" s="56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5.75" customHeight="1">
      <c r="A501" s="22"/>
      <c r="B501" s="21"/>
      <c r="C501" s="21"/>
      <c r="D501" s="21"/>
      <c r="E501" s="22"/>
      <c r="F501" s="56"/>
      <c r="G501" s="56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5.75" customHeight="1">
      <c r="A502" s="22"/>
      <c r="B502" s="21"/>
      <c r="C502" s="21"/>
      <c r="D502" s="21"/>
      <c r="E502" s="22"/>
      <c r="F502" s="56"/>
      <c r="G502" s="56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5.75" customHeight="1">
      <c r="A503" s="22"/>
      <c r="B503" s="21"/>
      <c r="C503" s="21"/>
      <c r="D503" s="21"/>
      <c r="E503" s="22"/>
      <c r="F503" s="56"/>
      <c r="G503" s="56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5.75" customHeight="1">
      <c r="A504" s="22"/>
      <c r="B504" s="21"/>
      <c r="C504" s="21"/>
      <c r="D504" s="21"/>
      <c r="E504" s="22"/>
      <c r="F504" s="56"/>
      <c r="G504" s="56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5.75" customHeight="1">
      <c r="A505" s="22"/>
      <c r="B505" s="21"/>
      <c r="C505" s="21"/>
      <c r="D505" s="21"/>
      <c r="E505" s="22"/>
      <c r="F505" s="56"/>
      <c r="G505" s="56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5.75" customHeight="1">
      <c r="A506" s="22"/>
      <c r="B506" s="21"/>
      <c r="C506" s="21"/>
      <c r="D506" s="21"/>
      <c r="E506" s="22"/>
      <c r="F506" s="56"/>
      <c r="G506" s="56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5.75" customHeight="1">
      <c r="A507" s="22"/>
      <c r="B507" s="21"/>
      <c r="C507" s="21"/>
      <c r="D507" s="21"/>
      <c r="E507" s="22"/>
      <c r="F507" s="56"/>
      <c r="G507" s="56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5.75" customHeight="1">
      <c r="A508" s="22"/>
      <c r="B508" s="21"/>
      <c r="C508" s="21"/>
      <c r="D508" s="21"/>
      <c r="E508" s="22"/>
      <c r="F508" s="56"/>
      <c r="G508" s="56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5.75" customHeight="1">
      <c r="A509" s="22"/>
      <c r="B509" s="21"/>
      <c r="C509" s="21"/>
      <c r="D509" s="21"/>
      <c r="E509" s="22"/>
      <c r="F509" s="56"/>
      <c r="G509" s="56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5.75" customHeight="1">
      <c r="A510" s="22"/>
      <c r="B510" s="21"/>
      <c r="C510" s="21"/>
      <c r="D510" s="21"/>
      <c r="E510" s="22"/>
      <c r="F510" s="56"/>
      <c r="G510" s="56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5.75" customHeight="1">
      <c r="A511" s="22"/>
      <c r="B511" s="21"/>
      <c r="C511" s="21"/>
      <c r="D511" s="21"/>
      <c r="E511" s="22"/>
      <c r="F511" s="56"/>
      <c r="G511" s="56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5.75" customHeight="1">
      <c r="A512" s="22"/>
      <c r="B512" s="21"/>
      <c r="C512" s="21"/>
      <c r="D512" s="21"/>
      <c r="E512" s="22"/>
      <c r="F512" s="56"/>
      <c r="G512" s="56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5.75" customHeight="1">
      <c r="A513" s="22"/>
      <c r="B513" s="21"/>
      <c r="C513" s="21"/>
      <c r="D513" s="21"/>
      <c r="E513" s="22"/>
      <c r="F513" s="56"/>
      <c r="G513" s="56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5.75" customHeight="1">
      <c r="A514" s="22"/>
      <c r="B514" s="21"/>
      <c r="C514" s="21"/>
      <c r="D514" s="21"/>
      <c r="E514" s="22"/>
      <c r="F514" s="56"/>
      <c r="G514" s="56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5.75" customHeight="1">
      <c r="A515" s="22"/>
      <c r="B515" s="21"/>
      <c r="C515" s="21"/>
      <c r="D515" s="21"/>
      <c r="E515" s="22"/>
      <c r="F515" s="56"/>
      <c r="G515" s="56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5.75" customHeight="1">
      <c r="A516" s="22"/>
      <c r="B516" s="21"/>
      <c r="C516" s="21"/>
      <c r="D516" s="21"/>
      <c r="E516" s="22"/>
      <c r="F516" s="56"/>
      <c r="G516" s="56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5.75" customHeight="1">
      <c r="A517" s="22"/>
      <c r="B517" s="21"/>
      <c r="C517" s="21"/>
      <c r="D517" s="21"/>
      <c r="E517" s="22"/>
      <c r="F517" s="56"/>
      <c r="G517" s="56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5.75" customHeight="1">
      <c r="A518" s="22"/>
      <c r="B518" s="21"/>
      <c r="C518" s="21"/>
      <c r="D518" s="21"/>
      <c r="E518" s="22"/>
      <c r="F518" s="56"/>
      <c r="G518" s="56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5.75" customHeight="1">
      <c r="A519" s="22"/>
      <c r="B519" s="21"/>
      <c r="C519" s="21"/>
      <c r="D519" s="21"/>
      <c r="E519" s="22"/>
      <c r="F519" s="56"/>
      <c r="G519" s="56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5.75" customHeight="1">
      <c r="A520" s="22"/>
      <c r="B520" s="21"/>
      <c r="C520" s="21"/>
      <c r="D520" s="21"/>
      <c r="E520" s="22"/>
      <c r="F520" s="56"/>
      <c r="G520" s="56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5.75" customHeight="1">
      <c r="A521" s="22"/>
      <c r="B521" s="21"/>
      <c r="C521" s="21"/>
      <c r="D521" s="21"/>
      <c r="E521" s="22"/>
      <c r="F521" s="56"/>
      <c r="G521" s="56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5.75" customHeight="1">
      <c r="A522" s="22"/>
      <c r="B522" s="21"/>
      <c r="C522" s="21"/>
      <c r="D522" s="21"/>
      <c r="E522" s="22"/>
      <c r="F522" s="56"/>
      <c r="G522" s="56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5.75" customHeight="1">
      <c r="A523" s="22"/>
      <c r="B523" s="21"/>
      <c r="C523" s="21"/>
      <c r="D523" s="21"/>
      <c r="E523" s="22"/>
      <c r="F523" s="56"/>
      <c r="G523" s="56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5.75" customHeight="1">
      <c r="A524" s="22"/>
      <c r="B524" s="21"/>
      <c r="C524" s="21"/>
      <c r="D524" s="21"/>
      <c r="E524" s="22"/>
      <c r="F524" s="56"/>
      <c r="G524" s="56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5.75" customHeight="1">
      <c r="A525" s="22"/>
      <c r="B525" s="21"/>
      <c r="C525" s="21"/>
      <c r="D525" s="21"/>
      <c r="E525" s="22"/>
      <c r="F525" s="56"/>
      <c r="G525" s="56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5.75" customHeight="1">
      <c r="A526" s="22"/>
      <c r="B526" s="21"/>
      <c r="C526" s="21"/>
      <c r="D526" s="21"/>
      <c r="E526" s="22"/>
      <c r="F526" s="56"/>
      <c r="G526" s="56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5.75" customHeight="1">
      <c r="A527" s="22"/>
      <c r="B527" s="21"/>
      <c r="C527" s="21"/>
      <c r="D527" s="21"/>
      <c r="E527" s="22"/>
      <c r="F527" s="56"/>
      <c r="G527" s="56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5.75" customHeight="1">
      <c r="A528" s="22"/>
      <c r="B528" s="21"/>
      <c r="C528" s="21"/>
      <c r="D528" s="21"/>
      <c r="E528" s="22"/>
      <c r="F528" s="56"/>
      <c r="G528" s="56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5.75" customHeight="1">
      <c r="A529" s="22"/>
      <c r="B529" s="21"/>
      <c r="C529" s="21"/>
      <c r="D529" s="21"/>
      <c r="E529" s="22"/>
      <c r="F529" s="56"/>
      <c r="G529" s="56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5.75" customHeight="1">
      <c r="A530" s="22"/>
      <c r="B530" s="21"/>
      <c r="C530" s="21"/>
      <c r="D530" s="21"/>
      <c r="E530" s="22"/>
      <c r="F530" s="56"/>
      <c r="G530" s="56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5.75" customHeight="1">
      <c r="A531" s="22"/>
      <c r="B531" s="21"/>
      <c r="C531" s="21"/>
      <c r="D531" s="21"/>
      <c r="E531" s="22"/>
      <c r="F531" s="56"/>
      <c r="G531" s="56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5.75" customHeight="1">
      <c r="A532" s="22"/>
      <c r="B532" s="21"/>
      <c r="C532" s="21"/>
      <c r="D532" s="21"/>
      <c r="E532" s="22"/>
      <c r="F532" s="56"/>
      <c r="G532" s="56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5.75" customHeight="1">
      <c r="A533" s="22"/>
      <c r="B533" s="21"/>
      <c r="C533" s="21"/>
      <c r="D533" s="21"/>
      <c r="E533" s="22"/>
      <c r="F533" s="56"/>
      <c r="G533" s="56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5.75" customHeight="1">
      <c r="A534" s="22"/>
      <c r="B534" s="21"/>
      <c r="C534" s="21"/>
      <c r="D534" s="21"/>
      <c r="E534" s="22"/>
      <c r="F534" s="56"/>
      <c r="G534" s="56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5.75" customHeight="1">
      <c r="A535" s="22"/>
      <c r="B535" s="21"/>
      <c r="C535" s="21"/>
      <c r="D535" s="21"/>
      <c r="E535" s="22"/>
      <c r="F535" s="56"/>
      <c r="G535" s="56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5.75" customHeight="1">
      <c r="A536" s="22"/>
      <c r="B536" s="21"/>
      <c r="C536" s="21"/>
      <c r="D536" s="21"/>
      <c r="E536" s="22"/>
      <c r="F536" s="56"/>
      <c r="G536" s="56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5.75" customHeight="1">
      <c r="A537" s="22"/>
      <c r="B537" s="21"/>
      <c r="C537" s="21"/>
      <c r="D537" s="21"/>
      <c r="E537" s="22"/>
      <c r="F537" s="56"/>
      <c r="G537" s="56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5.75" customHeight="1">
      <c r="A538" s="22"/>
      <c r="B538" s="21"/>
      <c r="C538" s="21"/>
      <c r="D538" s="21"/>
      <c r="E538" s="22"/>
      <c r="F538" s="56"/>
      <c r="G538" s="56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5.75" customHeight="1">
      <c r="A539" s="22"/>
      <c r="B539" s="21"/>
      <c r="C539" s="21"/>
      <c r="D539" s="21"/>
      <c r="E539" s="22"/>
      <c r="F539" s="56"/>
      <c r="G539" s="56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5.75" customHeight="1">
      <c r="A540" s="22"/>
      <c r="B540" s="21"/>
      <c r="C540" s="21"/>
      <c r="D540" s="21"/>
      <c r="E540" s="22"/>
      <c r="F540" s="56"/>
      <c r="G540" s="56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5.75" customHeight="1">
      <c r="A541" s="22"/>
      <c r="B541" s="21"/>
      <c r="C541" s="21"/>
      <c r="D541" s="21"/>
      <c r="E541" s="22"/>
      <c r="F541" s="56"/>
      <c r="G541" s="56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5.75" customHeight="1">
      <c r="A542" s="22"/>
      <c r="B542" s="21"/>
      <c r="C542" s="21"/>
      <c r="D542" s="21"/>
      <c r="E542" s="22"/>
      <c r="F542" s="56"/>
      <c r="G542" s="56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5.75" customHeight="1">
      <c r="A543" s="22"/>
      <c r="B543" s="21"/>
      <c r="C543" s="21"/>
      <c r="D543" s="21"/>
      <c r="E543" s="22"/>
      <c r="F543" s="56"/>
      <c r="G543" s="56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5.75" customHeight="1">
      <c r="A544" s="22"/>
      <c r="B544" s="21"/>
      <c r="C544" s="21"/>
      <c r="D544" s="21"/>
      <c r="E544" s="22"/>
      <c r="F544" s="56"/>
      <c r="G544" s="56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5.75" customHeight="1">
      <c r="A545" s="22"/>
      <c r="B545" s="21"/>
      <c r="C545" s="21"/>
      <c r="D545" s="21"/>
      <c r="E545" s="22"/>
      <c r="F545" s="56"/>
      <c r="G545" s="56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5.75" customHeight="1">
      <c r="A546" s="22"/>
      <c r="B546" s="21"/>
      <c r="C546" s="21"/>
      <c r="D546" s="21"/>
      <c r="E546" s="22"/>
      <c r="F546" s="56"/>
      <c r="G546" s="56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5.75" customHeight="1">
      <c r="A547" s="22"/>
      <c r="B547" s="21"/>
      <c r="C547" s="21"/>
      <c r="D547" s="21"/>
      <c r="E547" s="22"/>
      <c r="F547" s="56"/>
      <c r="G547" s="56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5.75" customHeight="1">
      <c r="A548" s="22"/>
      <c r="B548" s="21"/>
      <c r="C548" s="21"/>
      <c r="D548" s="21"/>
      <c r="E548" s="22"/>
      <c r="F548" s="56"/>
      <c r="G548" s="56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5.75" customHeight="1">
      <c r="A549" s="22"/>
      <c r="B549" s="21"/>
      <c r="C549" s="21"/>
      <c r="D549" s="21"/>
      <c r="E549" s="22"/>
      <c r="F549" s="56"/>
      <c r="G549" s="56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5.75" customHeight="1">
      <c r="A550" s="22"/>
      <c r="B550" s="21"/>
      <c r="C550" s="21"/>
      <c r="D550" s="21"/>
      <c r="E550" s="22"/>
      <c r="F550" s="56"/>
      <c r="G550" s="56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5.75" customHeight="1">
      <c r="A551" s="22"/>
      <c r="B551" s="21"/>
      <c r="C551" s="21"/>
      <c r="D551" s="21"/>
      <c r="E551" s="22"/>
      <c r="F551" s="56"/>
      <c r="G551" s="56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5.75" customHeight="1">
      <c r="A552" s="22"/>
      <c r="B552" s="21"/>
      <c r="C552" s="21"/>
      <c r="D552" s="21"/>
      <c r="E552" s="22"/>
      <c r="F552" s="56"/>
      <c r="G552" s="56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5.75" customHeight="1">
      <c r="A553" s="22"/>
      <c r="B553" s="21"/>
      <c r="C553" s="21"/>
      <c r="D553" s="21"/>
      <c r="E553" s="22"/>
      <c r="F553" s="56"/>
      <c r="G553" s="56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5.75" customHeight="1">
      <c r="A554" s="22"/>
      <c r="B554" s="21"/>
      <c r="C554" s="21"/>
      <c r="D554" s="21"/>
      <c r="E554" s="22"/>
      <c r="F554" s="56"/>
      <c r="G554" s="56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5.75" customHeight="1">
      <c r="A555" s="22"/>
      <c r="B555" s="21"/>
      <c r="C555" s="21"/>
      <c r="D555" s="21"/>
      <c r="E555" s="22"/>
      <c r="F555" s="56"/>
      <c r="G555" s="56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5.75" customHeight="1">
      <c r="A556" s="22"/>
      <c r="B556" s="21"/>
      <c r="C556" s="21"/>
      <c r="D556" s="21"/>
      <c r="E556" s="22"/>
      <c r="F556" s="56"/>
      <c r="G556" s="56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5.75" customHeight="1">
      <c r="A557" s="22"/>
      <c r="B557" s="21"/>
      <c r="C557" s="21"/>
      <c r="D557" s="21"/>
      <c r="E557" s="22"/>
      <c r="F557" s="56"/>
      <c r="G557" s="56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5.75" customHeight="1">
      <c r="A558" s="22"/>
      <c r="B558" s="21"/>
      <c r="C558" s="21"/>
      <c r="D558" s="21"/>
      <c r="E558" s="22"/>
      <c r="F558" s="56"/>
      <c r="G558" s="56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5.75" customHeight="1">
      <c r="A559" s="22"/>
      <c r="B559" s="21"/>
      <c r="C559" s="21"/>
      <c r="D559" s="21"/>
      <c r="E559" s="22"/>
      <c r="F559" s="56"/>
      <c r="G559" s="56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5.75" customHeight="1">
      <c r="A560" s="22"/>
      <c r="B560" s="21"/>
      <c r="C560" s="21"/>
      <c r="D560" s="21"/>
      <c r="E560" s="22"/>
      <c r="F560" s="56"/>
      <c r="G560" s="56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5.75" customHeight="1">
      <c r="A561" s="22"/>
      <c r="B561" s="21"/>
      <c r="C561" s="21"/>
      <c r="D561" s="21"/>
      <c r="E561" s="22"/>
      <c r="F561" s="56"/>
      <c r="G561" s="56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5.75" customHeight="1">
      <c r="A562" s="22"/>
      <c r="B562" s="21"/>
      <c r="C562" s="21"/>
      <c r="D562" s="21"/>
      <c r="E562" s="22"/>
      <c r="F562" s="56"/>
      <c r="G562" s="56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5.75" customHeight="1">
      <c r="A563" s="22"/>
      <c r="B563" s="21"/>
      <c r="C563" s="21"/>
      <c r="D563" s="21"/>
      <c r="E563" s="22"/>
      <c r="F563" s="56"/>
      <c r="G563" s="56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5.75" customHeight="1">
      <c r="A564" s="22"/>
      <c r="B564" s="21"/>
      <c r="C564" s="21"/>
      <c r="D564" s="21"/>
      <c r="E564" s="22"/>
      <c r="F564" s="56"/>
      <c r="G564" s="56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5.75" customHeight="1">
      <c r="A565" s="22"/>
      <c r="B565" s="21"/>
      <c r="C565" s="21"/>
      <c r="D565" s="21"/>
      <c r="E565" s="22"/>
      <c r="F565" s="56"/>
      <c r="G565" s="56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5.75" customHeight="1">
      <c r="A566" s="22"/>
      <c r="B566" s="21"/>
      <c r="C566" s="21"/>
      <c r="D566" s="21"/>
      <c r="E566" s="22"/>
      <c r="F566" s="56"/>
      <c r="G566" s="56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5.75" customHeight="1">
      <c r="A567" s="22"/>
      <c r="B567" s="21"/>
      <c r="C567" s="21"/>
      <c r="D567" s="21"/>
      <c r="E567" s="22"/>
      <c r="F567" s="56"/>
      <c r="G567" s="56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5.75" customHeight="1">
      <c r="A568" s="22"/>
      <c r="B568" s="21"/>
      <c r="C568" s="21"/>
      <c r="D568" s="21"/>
      <c r="E568" s="22"/>
      <c r="F568" s="56"/>
      <c r="G568" s="56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5.75" customHeight="1">
      <c r="A569" s="22"/>
      <c r="B569" s="21"/>
      <c r="C569" s="21"/>
      <c r="D569" s="21"/>
      <c r="E569" s="22"/>
      <c r="F569" s="56"/>
      <c r="G569" s="56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5.75" customHeight="1">
      <c r="A570" s="22"/>
      <c r="B570" s="21"/>
      <c r="C570" s="21"/>
      <c r="D570" s="21"/>
      <c r="E570" s="22"/>
      <c r="F570" s="56"/>
      <c r="G570" s="56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5.75" customHeight="1">
      <c r="A571" s="22"/>
      <c r="B571" s="21"/>
      <c r="C571" s="21"/>
      <c r="D571" s="21"/>
      <c r="E571" s="22"/>
      <c r="F571" s="56"/>
      <c r="G571" s="56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5.75" customHeight="1">
      <c r="A572" s="22"/>
      <c r="B572" s="21"/>
      <c r="C572" s="21"/>
      <c r="D572" s="21"/>
      <c r="E572" s="22"/>
      <c r="F572" s="56"/>
      <c r="G572" s="56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5.75" customHeight="1">
      <c r="A573" s="22"/>
      <c r="B573" s="21"/>
      <c r="C573" s="21"/>
      <c r="D573" s="21"/>
      <c r="E573" s="22"/>
      <c r="F573" s="56"/>
      <c r="G573" s="56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5.75" customHeight="1">
      <c r="A574" s="22"/>
      <c r="B574" s="21"/>
      <c r="C574" s="21"/>
      <c r="D574" s="21"/>
      <c r="E574" s="22"/>
      <c r="F574" s="56"/>
      <c r="G574" s="56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5.75" customHeight="1">
      <c r="A575" s="22"/>
      <c r="B575" s="21"/>
      <c r="C575" s="21"/>
      <c r="D575" s="21"/>
      <c r="E575" s="22"/>
      <c r="F575" s="56"/>
      <c r="G575" s="56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5.75" customHeight="1">
      <c r="A576" s="22"/>
      <c r="B576" s="21"/>
      <c r="C576" s="21"/>
      <c r="D576" s="21"/>
      <c r="E576" s="22"/>
      <c r="F576" s="56"/>
      <c r="G576" s="56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5.75" customHeight="1">
      <c r="A577" s="22"/>
      <c r="B577" s="21"/>
      <c r="C577" s="21"/>
      <c r="D577" s="21"/>
      <c r="E577" s="22"/>
      <c r="F577" s="56"/>
      <c r="G577" s="56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5.75" customHeight="1">
      <c r="A578" s="22"/>
      <c r="B578" s="21"/>
      <c r="C578" s="21"/>
      <c r="D578" s="21"/>
      <c r="E578" s="22"/>
      <c r="F578" s="56"/>
      <c r="G578" s="56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5.75" customHeight="1">
      <c r="A579" s="22"/>
      <c r="B579" s="21"/>
      <c r="C579" s="21"/>
      <c r="D579" s="21"/>
      <c r="E579" s="22"/>
      <c r="F579" s="56"/>
      <c r="G579" s="56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5.75" customHeight="1">
      <c r="A580" s="22"/>
      <c r="B580" s="21"/>
      <c r="C580" s="21"/>
      <c r="D580" s="21"/>
      <c r="E580" s="22"/>
      <c r="F580" s="56"/>
      <c r="G580" s="56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5.75" customHeight="1">
      <c r="A581" s="22"/>
      <c r="B581" s="21"/>
      <c r="C581" s="21"/>
      <c r="D581" s="21"/>
      <c r="E581" s="22"/>
      <c r="F581" s="56"/>
      <c r="G581" s="56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5.75" customHeight="1">
      <c r="A582" s="22"/>
      <c r="B582" s="21"/>
      <c r="C582" s="21"/>
      <c r="D582" s="21"/>
      <c r="E582" s="22"/>
      <c r="F582" s="56"/>
      <c r="G582" s="56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5.75" customHeight="1">
      <c r="A583" s="22"/>
      <c r="B583" s="21"/>
      <c r="C583" s="21"/>
      <c r="D583" s="21"/>
      <c r="E583" s="22"/>
      <c r="F583" s="56"/>
      <c r="G583" s="56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5.75" customHeight="1">
      <c r="A584" s="22"/>
      <c r="B584" s="21"/>
      <c r="C584" s="21"/>
      <c r="D584" s="21"/>
      <c r="E584" s="22"/>
      <c r="F584" s="56"/>
      <c r="G584" s="56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5.75" customHeight="1">
      <c r="A585" s="22"/>
      <c r="B585" s="21"/>
      <c r="C585" s="21"/>
      <c r="D585" s="21"/>
      <c r="E585" s="22"/>
      <c r="F585" s="56"/>
      <c r="G585" s="56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5.75" customHeight="1">
      <c r="A586" s="22"/>
      <c r="B586" s="21"/>
      <c r="C586" s="21"/>
      <c r="D586" s="21"/>
      <c r="E586" s="22"/>
      <c r="F586" s="56"/>
      <c r="G586" s="56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5.75" customHeight="1">
      <c r="A587" s="22"/>
      <c r="B587" s="21"/>
      <c r="C587" s="21"/>
      <c r="D587" s="21"/>
      <c r="E587" s="22"/>
      <c r="F587" s="56"/>
      <c r="G587" s="56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5.75" customHeight="1">
      <c r="A588" s="22"/>
      <c r="B588" s="21"/>
      <c r="C588" s="21"/>
      <c r="D588" s="21"/>
      <c r="E588" s="22"/>
      <c r="F588" s="56"/>
      <c r="G588" s="56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5.75" customHeight="1">
      <c r="A589" s="22"/>
      <c r="B589" s="21"/>
      <c r="C589" s="21"/>
      <c r="D589" s="21"/>
      <c r="E589" s="22"/>
      <c r="F589" s="56"/>
      <c r="G589" s="56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5.75" customHeight="1">
      <c r="A590" s="22"/>
      <c r="B590" s="21"/>
      <c r="C590" s="21"/>
      <c r="D590" s="21"/>
      <c r="E590" s="22"/>
      <c r="F590" s="56"/>
      <c r="G590" s="56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5.75" customHeight="1">
      <c r="A591" s="22"/>
      <c r="B591" s="21"/>
      <c r="C591" s="21"/>
      <c r="D591" s="21"/>
      <c r="E591" s="22"/>
      <c r="F591" s="56"/>
      <c r="G591" s="56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5.75" customHeight="1">
      <c r="A592" s="22"/>
      <c r="B592" s="21"/>
      <c r="C592" s="21"/>
      <c r="D592" s="21"/>
      <c r="E592" s="22"/>
      <c r="F592" s="56"/>
      <c r="G592" s="56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5.75" customHeight="1">
      <c r="A593" s="22"/>
      <c r="B593" s="21"/>
      <c r="C593" s="21"/>
      <c r="D593" s="21"/>
      <c r="E593" s="22"/>
      <c r="F593" s="56"/>
      <c r="G593" s="56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5.75" customHeight="1">
      <c r="A594" s="22"/>
      <c r="B594" s="21"/>
      <c r="C594" s="21"/>
      <c r="D594" s="21"/>
      <c r="E594" s="22"/>
      <c r="F594" s="56"/>
      <c r="G594" s="56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5.75" customHeight="1">
      <c r="A595" s="22"/>
      <c r="B595" s="21"/>
      <c r="C595" s="21"/>
      <c r="D595" s="21"/>
      <c r="E595" s="22"/>
      <c r="F595" s="56"/>
      <c r="G595" s="56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5.75" customHeight="1">
      <c r="A596" s="22"/>
      <c r="B596" s="21"/>
      <c r="C596" s="21"/>
      <c r="D596" s="21"/>
      <c r="E596" s="22"/>
      <c r="F596" s="56"/>
      <c r="G596" s="56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5.75" customHeight="1">
      <c r="A597" s="22"/>
      <c r="B597" s="21"/>
      <c r="C597" s="21"/>
      <c r="D597" s="21"/>
      <c r="E597" s="22"/>
      <c r="F597" s="56"/>
      <c r="G597" s="56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5.75" customHeight="1">
      <c r="A598" s="22"/>
      <c r="B598" s="21"/>
      <c r="C598" s="21"/>
      <c r="D598" s="21"/>
      <c r="E598" s="22"/>
      <c r="F598" s="56"/>
      <c r="G598" s="56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5.75" customHeight="1">
      <c r="A599" s="22"/>
      <c r="B599" s="21"/>
      <c r="C599" s="21"/>
      <c r="D599" s="21"/>
      <c r="E599" s="22"/>
      <c r="F599" s="56"/>
      <c r="G599" s="56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5.75" customHeight="1">
      <c r="A600" s="22"/>
      <c r="B600" s="21"/>
      <c r="C600" s="21"/>
      <c r="D600" s="21"/>
      <c r="E600" s="22"/>
      <c r="F600" s="56"/>
      <c r="G600" s="56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5.75" customHeight="1">
      <c r="A601" s="22"/>
      <c r="B601" s="21"/>
      <c r="C601" s="21"/>
      <c r="D601" s="21"/>
      <c r="E601" s="22"/>
      <c r="F601" s="56"/>
      <c r="G601" s="56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5.75" customHeight="1">
      <c r="A602" s="22"/>
      <c r="B602" s="21"/>
      <c r="C602" s="21"/>
      <c r="D602" s="21"/>
      <c r="E602" s="22"/>
      <c r="F602" s="56"/>
      <c r="G602" s="56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5.75" customHeight="1">
      <c r="A603" s="22"/>
      <c r="B603" s="21"/>
      <c r="C603" s="21"/>
      <c r="D603" s="21"/>
      <c r="E603" s="22"/>
      <c r="F603" s="56"/>
      <c r="G603" s="56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5.75" customHeight="1">
      <c r="A604" s="22"/>
      <c r="B604" s="21"/>
      <c r="C604" s="21"/>
      <c r="D604" s="21"/>
      <c r="E604" s="22"/>
      <c r="F604" s="56"/>
      <c r="G604" s="56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5.75" customHeight="1">
      <c r="A605" s="22"/>
      <c r="B605" s="21"/>
      <c r="C605" s="21"/>
      <c r="D605" s="21"/>
      <c r="E605" s="22"/>
      <c r="F605" s="56"/>
      <c r="G605" s="56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5.75" customHeight="1">
      <c r="A606" s="22"/>
      <c r="B606" s="21"/>
      <c r="C606" s="21"/>
      <c r="D606" s="21"/>
      <c r="E606" s="22"/>
      <c r="F606" s="56"/>
      <c r="G606" s="56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5.75" customHeight="1">
      <c r="A607" s="22"/>
      <c r="B607" s="21"/>
      <c r="C607" s="21"/>
      <c r="D607" s="21"/>
      <c r="E607" s="22"/>
      <c r="F607" s="56"/>
      <c r="G607" s="56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5.75" customHeight="1">
      <c r="A608" s="22"/>
      <c r="B608" s="21"/>
      <c r="C608" s="21"/>
      <c r="D608" s="21"/>
      <c r="E608" s="22"/>
      <c r="F608" s="56"/>
      <c r="G608" s="56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5.75" customHeight="1">
      <c r="A609" s="22"/>
      <c r="B609" s="21"/>
      <c r="C609" s="21"/>
      <c r="D609" s="21"/>
      <c r="E609" s="22"/>
      <c r="F609" s="56"/>
      <c r="G609" s="56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5.75" customHeight="1">
      <c r="A610" s="22"/>
      <c r="B610" s="21"/>
      <c r="C610" s="21"/>
      <c r="D610" s="21"/>
      <c r="E610" s="22"/>
      <c r="F610" s="56"/>
      <c r="G610" s="56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5.75" customHeight="1">
      <c r="A611" s="22"/>
      <c r="B611" s="21"/>
      <c r="C611" s="21"/>
      <c r="D611" s="21"/>
      <c r="E611" s="22"/>
      <c r="F611" s="56"/>
      <c r="G611" s="56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5.75" customHeight="1">
      <c r="A612" s="22"/>
      <c r="B612" s="21"/>
      <c r="C612" s="21"/>
      <c r="D612" s="21"/>
      <c r="E612" s="22"/>
      <c r="F612" s="56"/>
      <c r="G612" s="56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5.75" customHeight="1">
      <c r="A613" s="22"/>
      <c r="B613" s="21"/>
      <c r="C613" s="21"/>
      <c r="D613" s="21"/>
      <c r="E613" s="22"/>
      <c r="F613" s="56"/>
      <c r="G613" s="56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5.75" customHeight="1">
      <c r="A614" s="22"/>
      <c r="B614" s="21"/>
      <c r="C614" s="21"/>
      <c r="D614" s="21"/>
      <c r="E614" s="22"/>
      <c r="F614" s="56"/>
      <c r="G614" s="56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5.75" customHeight="1">
      <c r="A615" s="22"/>
      <c r="B615" s="21"/>
      <c r="C615" s="21"/>
      <c r="D615" s="21"/>
      <c r="E615" s="22"/>
      <c r="F615" s="56"/>
      <c r="G615" s="56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5.75" customHeight="1">
      <c r="A616" s="22"/>
      <c r="B616" s="21"/>
      <c r="C616" s="21"/>
      <c r="D616" s="21"/>
      <c r="E616" s="22"/>
      <c r="F616" s="56"/>
      <c r="G616" s="56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5.75" customHeight="1">
      <c r="A617" s="22"/>
      <c r="B617" s="21"/>
      <c r="C617" s="21"/>
      <c r="D617" s="21"/>
      <c r="E617" s="22"/>
      <c r="F617" s="56"/>
      <c r="G617" s="56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5.75" customHeight="1">
      <c r="A618" s="22"/>
      <c r="B618" s="21"/>
      <c r="C618" s="21"/>
      <c r="D618" s="21"/>
      <c r="E618" s="22"/>
      <c r="F618" s="56"/>
      <c r="G618" s="56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5.75" customHeight="1">
      <c r="A619" s="22"/>
      <c r="B619" s="21"/>
      <c r="C619" s="21"/>
      <c r="D619" s="21"/>
      <c r="E619" s="22"/>
      <c r="F619" s="56"/>
      <c r="G619" s="56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5.75" customHeight="1">
      <c r="A620" s="22"/>
      <c r="B620" s="21"/>
      <c r="C620" s="21"/>
      <c r="D620" s="21"/>
      <c r="E620" s="22"/>
      <c r="F620" s="56"/>
      <c r="G620" s="56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5.75" customHeight="1">
      <c r="A621" s="22"/>
      <c r="B621" s="21"/>
      <c r="C621" s="21"/>
      <c r="D621" s="21"/>
      <c r="E621" s="22"/>
      <c r="F621" s="56"/>
      <c r="G621" s="56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5.75" customHeight="1">
      <c r="A622" s="22"/>
      <c r="B622" s="21"/>
      <c r="C622" s="21"/>
      <c r="D622" s="21"/>
      <c r="E622" s="22"/>
      <c r="F622" s="56"/>
      <c r="G622" s="56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5.75" customHeight="1">
      <c r="A623" s="22"/>
      <c r="B623" s="21"/>
      <c r="C623" s="21"/>
      <c r="D623" s="21"/>
      <c r="E623" s="22"/>
      <c r="F623" s="56"/>
      <c r="G623" s="56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5.75" customHeight="1">
      <c r="A624" s="22"/>
      <c r="B624" s="21"/>
      <c r="C624" s="21"/>
      <c r="D624" s="21"/>
      <c r="E624" s="22"/>
      <c r="F624" s="56"/>
      <c r="G624" s="56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5.75" customHeight="1">
      <c r="A625" s="22"/>
      <c r="B625" s="21"/>
      <c r="C625" s="21"/>
      <c r="D625" s="21"/>
      <c r="E625" s="22"/>
      <c r="F625" s="56"/>
      <c r="G625" s="56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5.75" customHeight="1">
      <c r="A626" s="22"/>
      <c r="B626" s="21"/>
      <c r="C626" s="21"/>
      <c r="D626" s="21"/>
      <c r="E626" s="22"/>
      <c r="F626" s="56"/>
      <c r="G626" s="56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5.75" customHeight="1">
      <c r="A627" s="22"/>
      <c r="B627" s="21"/>
      <c r="C627" s="21"/>
      <c r="D627" s="21"/>
      <c r="E627" s="22"/>
      <c r="F627" s="56"/>
      <c r="G627" s="56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5.75" customHeight="1">
      <c r="A628" s="22"/>
      <c r="B628" s="21"/>
      <c r="C628" s="21"/>
      <c r="D628" s="21"/>
      <c r="E628" s="22"/>
      <c r="F628" s="56"/>
      <c r="G628" s="56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5.75" customHeight="1">
      <c r="A629" s="22"/>
      <c r="B629" s="21"/>
      <c r="C629" s="21"/>
      <c r="D629" s="21"/>
      <c r="E629" s="22"/>
      <c r="F629" s="56"/>
      <c r="G629" s="56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5.75" customHeight="1">
      <c r="A630" s="22"/>
      <c r="B630" s="21"/>
      <c r="C630" s="21"/>
      <c r="D630" s="21"/>
      <c r="E630" s="22"/>
      <c r="F630" s="56"/>
      <c r="G630" s="56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5.75" customHeight="1">
      <c r="A631" s="22"/>
      <c r="B631" s="21"/>
      <c r="C631" s="21"/>
      <c r="D631" s="21"/>
      <c r="E631" s="22"/>
      <c r="F631" s="56"/>
      <c r="G631" s="56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5.75" customHeight="1">
      <c r="A632" s="22"/>
      <c r="B632" s="21"/>
      <c r="C632" s="21"/>
      <c r="D632" s="21"/>
      <c r="E632" s="22"/>
      <c r="F632" s="56"/>
      <c r="G632" s="56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5.75" customHeight="1">
      <c r="A633" s="22"/>
      <c r="B633" s="21"/>
      <c r="C633" s="21"/>
      <c r="D633" s="21"/>
      <c r="E633" s="22"/>
      <c r="F633" s="56"/>
      <c r="G633" s="56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5.75" customHeight="1">
      <c r="A634" s="22"/>
      <c r="B634" s="21"/>
      <c r="C634" s="21"/>
      <c r="D634" s="21"/>
      <c r="E634" s="22"/>
      <c r="F634" s="56"/>
      <c r="G634" s="56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5.75" customHeight="1">
      <c r="A635" s="22"/>
      <c r="B635" s="21"/>
      <c r="C635" s="21"/>
      <c r="D635" s="21"/>
      <c r="E635" s="22"/>
      <c r="F635" s="56"/>
      <c r="G635" s="56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5.75" customHeight="1">
      <c r="A636" s="22"/>
      <c r="B636" s="21"/>
      <c r="C636" s="21"/>
      <c r="D636" s="21"/>
      <c r="E636" s="22"/>
      <c r="F636" s="56"/>
      <c r="G636" s="56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5.75" customHeight="1">
      <c r="A637" s="22"/>
      <c r="B637" s="21"/>
      <c r="C637" s="21"/>
      <c r="D637" s="21"/>
      <c r="E637" s="22"/>
      <c r="F637" s="56"/>
      <c r="G637" s="56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5.75" customHeight="1">
      <c r="A638" s="22"/>
      <c r="B638" s="21"/>
      <c r="C638" s="21"/>
      <c r="D638" s="21"/>
      <c r="E638" s="22"/>
      <c r="F638" s="56"/>
      <c r="G638" s="56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5.75" customHeight="1">
      <c r="A639" s="22"/>
      <c r="B639" s="21"/>
      <c r="C639" s="21"/>
      <c r="D639" s="21"/>
      <c r="E639" s="22"/>
      <c r="F639" s="56"/>
      <c r="G639" s="56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5.75" customHeight="1">
      <c r="A640" s="22"/>
      <c r="B640" s="21"/>
      <c r="C640" s="21"/>
      <c r="D640" s="21"/>
      <c r="E640" s="22"/>
      <c r="F640" s="56"/>
      <c r="G640" s="56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5.75" customHeight="1">
      <c r="A641" s="22"/>
      <c r="B641" s="21"/>
      <c r="C641" s="21"/>
      <c r="D641" s="21"/>
      <c r="E641" s="22"/>
      <c r="F641" s="56"/>
      <c r="G641" s="56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5.75" customHeight="1">
      <c r="A642" s="22"/>
      <c r="B642" s="21"/>
      <c r="C642" s="21"/>
      <c r="D642" s="21"/>
      <c r="E642" s="22"/>
      <c r="F642" s="56"/>
      <c r="G642" s="56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5.75" customHeight="1">
      <c r="A643" s="22"/>
      <c r="B643" s="21"/>
      <c r="C643" s="21"/>
      <c r="D643" s="21"/>
      <c r="E643" s="22"/>
      <c r="F643" s="56"/>
      <c r="G643" s="56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5.75" customHeight="1">
      <c r="A644" s="22"/>
      <c r="B644" s="21"/>
      <c r="C644" s="21"/>
      <c r="D644" s="21"/>
      <c r="E644" s="22"/>
      <c r="F644" s="56"/>
      <c r="G644" s="56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5.75" customHeight="1">
      <c r="A645" s="22"/>
      <c r="B645" s="21"/>
      <c r="C645" s="21"/>
      <c r="D645" s="21"/>
      <c r="E645" s="22"/>
      <c r="F645" s="56"/>
      <c r="G645" s="56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5.75" customHeight="1">
      <c r="A646" s="22"/>
      <c r="B646" s="21"/>
      <c r="C646" s="21"/>
      <c r="D646" s="21"/>
      <c r="E646" s="22"/>
      <c r="F646" s="56"/>
      <c r="G646" s="56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5.75" customHeight="1">
      <c r="A647" s="22"/>
      <c r="B647" s="21"/>
      <c r="C647" s="21"/>
      <c r="D647" s="21"/>
      <c r="E647" s="22"/>
      <c r="F647" s="56"/>
      <c r="G647" s="56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5.75" customHeight="1">
      <c r="A648" s="22"/>
      <c r="B648" s="21"/>
      <c r="C648" s="21"/>
      <c r="D648" s="21"/>
      <c r="E648" s="22"/>
      <c r="F648" s="56"/>
      <c r="G648" s="56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5.75" customHeight="1">
      <c r="A649" s="22"/>
      <c r="B649" s="21"/>
      <c r="C649" s="21"/>
      <c r="D649" s="21"/>
      <c r="E649" s="22"/>
      <c r="F649" s="56"/>
      <c r="G649" s="56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5.75" customHeight="1">
      <c r="A650" s="22"/>
      <c r="B650" s="21"/>
      <c r="C650" s="21"/>
      <c r="D650" s="21"/>
      <c r="E650" s="22"/>
      <c r="F650" s="56"/>
      <c r="G650" s="56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5.75" customHeight="1">
      <c r="A651" s="22"/>
      <c r="B651" s="21"/>
      <c r="C651" s="21"/>
      <c r="D651" s="21"/>
      <c r="E651" s="22"/>
      <c r="F651" s="56"/>
      <c r="G651" s="56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5.75" customHeight="1">
      <c r="A652" s="22"/>
      <c r="B652" s="21"/>
      <c r="C652" s="21"/>
      <c r="D652" s="21"/>
      <c r="E652" s="22"/>
      <c r="F652" s="56"/>
      <c r="G652" s="56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5.75" customHeight="1">
      <c r="A653" s="22"/>
      <c r="B653" s="21"/>
      <c r="C653" s="21"/>
      <c r="D653" s="21"/>
      <c r="E653" s="22"/>
      <c r="F653" s="56"/>
      <c r="G653" s="56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5.75" customHeight="1">
      <c r="A654" s="22"/>
      <c r="B654" s="21"/>
      <c r="C654" s="21"/>
      <c r="D654" s="21"/>
      <c r="E654" s="22"/>
      <c r="F654" s="56"/>
      <c r="G654" s="56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5.75" customHeight="1">
      <c r="A655" s="22"/>
      <c r="B655" s="21"/>
      <c r="C655" s="21"/>
      <c r="D655" s="21"/>
      <c r="E655" s="22"/>
      <c r="F655" s="56"/>
      <c r="G655" s="56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5.75" customHeight="1">
      <c r="A656" s="22"/>
      <c r="B656" s="21"/>
      <c r="C656" s="21"/>
      <c r="D656" s="21"/>
      <c r="E656" s="22"/>
      <c r="F656" s="56"/>
      <c r="G656" s="56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5.75" customHeight="1">
      <c r="A657" s="22"/>
      <c r="B657" s="21"/>
      <c r="C657" s="21"/>
      <c r="D657" s="21"/>
      <c r="E657" s="22"/>
      <c r="F657" s="56"/>
      <c r="G657" s="56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5.75" customHeight="1">
      <c r="A658" s="22"/>
      <c r="B658" s="21"/>
      <c r="C658" s="21"/>
      <c r="D658" s="21"/>
      <c r="E658" s="22"/>
      <c r="F658" s="56"/>
      <c r="G658" s="56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5.75" customHeight="1">
      <c r="A659" s="22"/>
      <c r="B659" s="21"/>
      <c r="C659" s="21"/>
      <c r="D659" s="21"/>
      <c r="E659" s="22"/>
      <c r="F659" s="56"/>
      <c r="G659" s="56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5.75" customHeight="1">
      <c r="A660" s="22"/>
      <c r="B660" s="21"/>
      <c r="C660" s="21"/>
      <c r="D660" s="21"/>
      <c r="E660" s="22"/>
      <c r="F660" s="56"/>
      <c r="G660" s="56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5.75" customHeight="1">
      <c r="A661" s="22"/>
      <c r="B661" s="21"/>
      <c r="C661" s="21"/>
      <c r="D661" s="21"/>
      <c r="E661" s="22"/>
      <c r="F661" s="56"/>
      <c r="G661" s="56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5.75" customHeight="1">
      <c r="A662" s="22"/>
      <c r="B662" s="21"/>
      <c r="C662" s="21"/>
      <c r="D662" s="21"/>
      <c r="E662" s="22"/>
      <c r="F662" s="56"/>
      <c r="G662" s="56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5.75" customHeight="1">
      <c r="A663" s="22"/>
      <c r="B663" s="21"/>
      <c r="C663" s="21"/>
      <c r="D663" s="21"/>
      <c r="E663" s="22"/>
      <c r="F663" s="56"/>
      <c r="G663" s="56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5.75" customHeight="1">
      <c r="A664" s="22"/>
      <c r="B664" s="21"/>
      <c r="C664" s="21"/>
      <c r="D664" s="21"/>
      <c r="E664" s="22"/>
      <c r="F664" s="56"/>
      <c r="G664" s="56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5.75" customHeight="1">
      <c r="A665" s="22"/>
      <c r="B665" s="21"/>
      <c r="C665" s="21"/>
      <c r="D665" s="21"/>
      <c r="E665" s="22"/>
      <c r="F665" s="56"/>
      <c r="G665" s="56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5.75" customHeight="1">
      <c r="A666" s="22"/>
      <c r="B666" s="21"/>
      <c r="C666" s="21"/>
      <c r="D666" s="21"/>
      <c r="E666" s="22"/>
      <c r="F666" s="56"/>
      <c r="G666" s="56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5.75" customHeight="1">
      <c r="A667" s="22"/>
      <c r="B667" s="21"/>
      <c r="C667" s="21"/>
      <c r="D667" s="21"/>
      <c r="E667" s="22"/>
      <c r="F667" s="56"/>
      <c r="G667" s="56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5.75" customHeight="1">
      <c r="A668" s="22"/>
      <c r="B668" s="21"/>
      <c r="C668" s="21"/>
      <c r="D668" s="21"/>
      <c r="E668" s="22"/>
      <c r="F668" s="56"/>
      <c r="G668" s="56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5.75" customHeight="1">
      <c r="A669" s="22"/>
      <c r="B669" s="21"/>
      <c r="C669" s="21"/>
      <c r="D669" s="21"/>
      <c r="E669" s="22"/>
      <c r="F669" s="56"/>
      <c r="G669" s="56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5.75" customHeight="1">
      <c r="A670" s="22"/>
      <c r="B670" s="21"/>
      <c r="C670" s="21"/>
      <c r="D670" s="21"/>
      <c r="E670" s="22"/>
      <c r="F670" s="56"/>
      <c r="G670" s="56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5.75" customHeight="1">
      <c r="A671" s="22"/>
      <c r="B671" s="21"/>
      <c r="C671" s="21"/>
      <c r="D671" s="21"/>
      <c r="E671" s="22"/>
      <c r="F671" s="56"/>
      <c r="G671" s="56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5.75" customHeight="1">
      <c r="A672" s="22"/>
      <c r="B672" s="21"/>
      <c r="C672" s="21"/>
      <c r="D672" s="21"/>
      <c r="E672" s="22"/>
      <c r="F672" s="56"/>
      <c r="G672" s="56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5.75" customHeight="1">
      <c r="A673" s="22"/>
      <c r="B673" s="21"/>
      <c r="C673" s="21"/>
      <c r="D673" s="21"/>
      <c r="E673" s="22"/>
      <c r="F673" s="56"/>
      <c r="G673" s="56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5.75" customHeight="1">
      <c r="A674" s="22"/>
      <c r="B674" s="21"/>
      <c r="C674" s="21"/>
      <c r="D674" s="21"/>
      <c r="E674" s="22"/>
      <c r="F674" s="56"/>
      <c r="G674" s="56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5.75" customHeight="1">
      <c r="A675" s="22"/>
      <c r="B675" s="21"/>
      <c r="C675" s="21"/>
      <c r="D675" s="21"/>
      <c r="E675" s="22"/>
      <c r="F675" s="56"/>
      <c r="G675" s="56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5.75" customHeight="1">
      <c r="A676" s="22"/>
      <c r="B676" s="21"/>
      <c r="C676" s="21"/>
      <c r="D676" s="21"/>
      <c r="E676" s="22"/>
      <c r="F676" s="56"/>
      <c r="G676" s="56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5.75" customHeight="1">
      <c r="A677" s="22"/>
      <c r="B677" s="21"/>
      <c r="C677" s="21"/>
      <c r="D677" s="21"/>
      <c r="E677" s="22"/>
      <c r="F677" s="56"/>
      <c r="G677" s="56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5.75" customHeight="1">
      <c r="A678" s="22"/>
      <c r="B678" s="21"/>
      <c r="C678" s="21"/>
      <c r="D678" s="21"/>
      <c r="E678" s="22"/>
      <c r="F678" s="56"/>
      <c r="G678" s="56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5.75" customHeight="1">
      <c r="A679" s="22"/>
      <c r="B679" s="21"/>
      <c r="C679" s="21"/>
      <c r="D679" s="21"/>
      <c r="E679" s="22"/>
      <c r="F679" s="56"/>
      <c r="G679" s="56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5.75" customHeight="1">
      <c r="A680" s="22"/>
      <c r="B680" s="21"/>
      <c r="C680" s="21"/>
      <c r="D680" s="21"/>
      <c r="E680" s="22"/>
      <c r="F680" s="56"/>
      <c r="G680" s="56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5.75" customHeight="1">
      <c r="A681" s="22"/>
      <c r="B681" s="21"/>
      <c r="C681" s="21"/>
      <c r="D681" s="21"/>
      <c r="E681" s="22"/>
      <c r="F681" s="56"/>
      <c r="G681" s="56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5.75" customHeight="1">
      <c r="A682" s="22"/>
      <c r="B682" s="21"/>
      <c r="C682" s="21"/>
      <c r="D682" s="21"/>
      <c r="E682" s="22"/>
      <c r="F682" s="56"/>
      <c r="G682" s="56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5.75" customHeight="1">
      <c r="A683" s="22"/>
      <c r="B683" s="21"/>
      <c r="C683" s="21"/>
      <c r="D683" s="21"/>
      <c r="E683" s="22"/>
      <c r="F683" s="56"/>
      <c r="G683" s="56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5.75" customHeight="1">
      <c r="A684" s="22"/>
      <c r="B684" s="21"/>
      <c r="C684" s="21"/>
      <c r="D684" s="21"/>
      <c r="E684" s="22"/>
      <c r="F684" s="56"/>
      <c r="G684" s="56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5.75" customHeight="1">
      <c r="A685" s="22"/>
      <c r="B685" s="21"/>
      <c r="C685" s="21"/>
      <c r="D685" s="21"/>
      <c r="E685" s="22"/>
      <c r="F685" s="56"/>
      <c r="G685" s="56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5.75" customHeight="1">
      <c r="A686" s="22"/>
      <c r="B686" s="21"/>
      <c r="C686" s="21"/>
      <c r="D686" s="21"/>
      <c r="E686" s="22"/>
      <c r="F686" s="56"/>
      <c r="G686" s="56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5.75" customHeight="1">
      <c r="A687" s="22"/>
      <c r="B687" s="21"/>
      <c r="C687" s="21"/>
      <c r="D687" s="21"/>
      <c r="E687" s="22"/>
      <c r="F687" s="56"/>
      <c r="G687" s="56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5.75" customHeight="1">
      <c r="A688" s="22"/>
      <c r="B688" s="21"/>
      <c r="C688" s="21"/>
      <c r="D688" s="21"/>
      <c r="E688" s="22"/>
      <c r="F688" s="56"/>
      <c r="G688" s="56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5.75" customHeight="1">
      <c r="A689" s="22"/>
      <c r="B689" s="21"/>
      <c r="C689" s="21"/>
      <c r="D689" s="21"/>
      <c r="E689" s="22"/>
      <c r="F689" s="56"/>
      <c r="G689" s="56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5.75" customHeight="1">
      <c r="A690" s="22"/>
      <c r="B690" s="21"/>
      <c r="C690" s="21"/>
      <c r="D690" s="21"/>
      <c r="E690" s="22"/>
      <c r="F690" s="56"/>
      <c r="G690" s="56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5.75" customHeight="1">
      <c r="A691" s="22"/>
      <c r="B691" s="21"/>
      <c r="C691" s="21"/>
      <c r="D691" s="21"/>
      <c r="E691" s="22"/>
      <c r="F691" s="56"/>
      <c r="G691" s="56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5.75" customHeight="1">
      <c r="A692" s="22"/>
      <c r="B692" s="21"/>
      <c r="C692" s="21"/>
      <c r="D692" s="21"/>
      <c r="E692" s="22"/>
      <c r="F692" s="56"/>
      <c r="G692" s="56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5.75" customHeight="1">
      <c r="A693" s="22"/>
      <c r="B693" s="21"/>
      <c r="C693" s="21"/>
      <c r="D693" s="21"/>
      <c r="E693" s="22"/>
      <c r="F693" s="56"/>
      <c r="G693" s="56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5.75" customHeight="1">
      <c r="A694" s="22"/>
      <c r="B694" s="21"/>
      <c r="C694" s="21"/>
      <c r="D694" s="21"/>
      <c r="E694" s="22"/>
      <c r="F694" s="56"/>
      <c r="G694" s="56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5.75" customHeight="1">
      <c r="A695" s="22"/>
      <c r="B695" s="21"/>
      <c r="C695" s="21"/>
      <c r="D695" s="21"/>
      <c r="E695" s="22"/>
      <c r="F695" s="56"/>
      <c r="G695" s="56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5.75" customHeight="1">
      <c r="A696" s="22"/>
      <c r="B696" s="21"/>
      <c r="C696" s="21"/>
      <c r="D696" s="21"/>
      <c r="E696" s="22"/>
      <c r="F696" s="56"/>
      <c r="G696" s="56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5.75" customHeight="1">
      <c r="A697" s="22"/>
      <c r="B697" s="21"/>
      <c r="C697" s="21"/>
      <c r="D697" s="21"/>
      <c r="E697" s="22"/>
      <c r="F697" s="56"/>
      <c r="G697" s="56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5.75" customHeight="1">
      <c r="A698" s="22"/>
      <c r="B698" s="21"/>
      <c r="C698" s="21"/>
      <c r="D698" s="21"/>
      <c r="E698" s="22"/>
      <c r="F698" s="56"/>
      <c r="G698" s="56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5.75" customHeight="1">
      <c r="A699" s="22"/>
      <c r="B699" s="21"/>
      <c r="C699" s="21"/>
      <c r="D699" s="21"/>
      <c r="E699" s="22"/>
      <c r="F699" s="56"/>
      <c r="G699" s="56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5.75" customHeight="1">
      <c r="A700" s="22"/>
      <c r="B700" s="21"/>
      <c r="C700" s="21"/>
      <c r="D700" s="21"/>
      <c r="E700" s="22"/>
      <c r="F700" s="56"/>
      <c r="G700" s="56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5.75" customHeight="1">
      <c r="A701" s="22"/>
      <c r="B701" s="21"/>
      <c r="C701" s="21"/>
      <c r="D701" s="21"/>
      <c r="E701" s="22"/>
      <c r="F701" s="56"/>
      <c r="G701" s="56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5.75" customHeight="1">
      <c r="A702" s="22"/>
      <c r="B702" s="21"/>
      <c r="C702" s="21"/>
      <c r="D702" s="21"/>
      <c r="E702" s="22"/>
      <c r="F702" s="56"/>
      <c r="G702" s="56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5.75" customHeight="1">
      <c r="A703" s="22"/>
      <c r="B703" s="21"/>
      <c r="C703" s="21"/>
      <c r="D703" s="21"/>
      <c r="E703" s="22"/>
      <c r="F703" s="56"/>
      <c r="G703" s="56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5.75" customHeight="1">
      <c r="A704" s="22"/>
      <c r="B704" s="21"/>
      <c r="C704" s="21"/>
      <c r="D704" s="21"/>
      <c r="E704" s="22"/>
      <c r="F704" s="56"/>
      <c r="G704" s="56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5.75" customHeight="1">
      <c r="A705" s="22"/>
      <c r="B705" s="21"/>
      <c r="C705" s="21"/>
      <c r="D705" s="21"/>
      <c r="E705" s="22"/>
      <c r="F705" s="56"/>
      <c r="G705" s="56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5.75" customHeight="1">
      <c r="A706" s="22"/>
      <c r="B706" s="21"/>
      <c r="C706" s="21"/>
      <c r="D706" s="21"/>
      <c r="E706" s="22"/>
      <c r="F706" s="56"/>
      <c r="G706" s="56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5.75" customHeight="1">
      <c r="A707" s="22"/>
      <c r="B707" s="21"/>
      <c r="C707" s="21"/>
      <c r="D707" s="21"/>
      <c r="E707" s="22"/>
      <c r="F707" s="56"/>
      <c r="G707" s="56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5.75" customHeight="1">
      <c r="A708" s="22"/>
      <c r="B708" s="21"/>
      <c r="C708" s="21"/>
      <c r="D708" s="21"/>
      <c r="E708" s="22"/>
      <c r="F708" s="56"/>
      <c r="G708" s="56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5.75" customHeight="1">
      <c r="A709" s="22"/>
      <c r="B709" s="21"/>
      <c r="C709" s="21"/>
      <c r="D709" s="21"/>
      <c r="E709" s="22"/>
      <c r="F709" s="56"/>
      <c r="G709" s="56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5.75" customHeight="1">
      <c r="A710" s="22"/>
      <c r="B710" s="21"/>
      <c r="C710" s="21"/>
      <c r="D710" s="21"/>
      <c r="E710" s="22"/>
      <c r="F710" s="56"/>
      <c r="G710" s="56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5.75" customHeight="1">
      <c r="A711" s="22"/>
      <c r="B711" s="21"/>
      <c r="C711" s="21"/>
      <c r="D711" s="21"/>
      <c r="E711" s="22"/>
      <c r="F711" s="56"/>
      <c r="G711" s="56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5.75" customHeight="1">
      <c r="A712" s="22"/>
      <c r="B712" s="21"/>
      <c r="C712" s="21"/>
      <c r="D712" s="21"/>
      <c r="E712" s="22"/>
      <c r="F712" s="56"/>
      <c r="G712" s="56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5.75" customHeight="1">
      <c r="A713" s="22"/>
      <c r="B713" s="21"/>
      <c r="C713" s="21"/>
      <c r="D713" s="21"/>
      <c r="E713" s="22"/>
      <c r="F713" s="56"/>
      <c r="G713" s="56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5.75" customHeight="1">
      <c r="A714" s="22"/>
      <c r="B714" s="21"/>
      <c r="C714" s="21"/>
      <c r="D714" s="21"/>
      <c r="E714" s="22"/>
      <c r="F714" s="56"/>
      <c r="G714" s="56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5.75" customHeight="1">
      <c r="A715" s="22"/>
      <c r="B715" s="21"/>
      <c r="C715" s="21"/>
      <c r="D715" s="21"/>
      <c r="E715" s="22"/>
      <c r="F715" s="56"/>
      <c r="G715" s="56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5.75" customHeight="1">
      <c r="A716" s="22"/>
      <c r="B716" s="21"/>
      <c r="C716" s="21"/>
      <c r="D716" s="21"/>
      <c r="E716" s="22"/>
      <c r="F716" s="56"/>
      <c r="G716" s="56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5.75" customHeight="1">
      <c r="A717" s="22"/>
      <c r="B717" s="21"/>
      <c r="C717" s="21"/>
      <c r="D717" s="21"/>
      <c r="E717" s="22"/>
      <c r="F717" s="56"/>
      <c r="G717" s="56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5.75" customHeight="1">
      <c r="A718" s="22"/>
      <c r="B718" s="21"/>
      <c r="C718" s="21"/>
      <c r="D718" s="21"/>
      <c r="E718" s="22"/>
      <c r="F718" s="56"/>
      <c r="G718" s="56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5.75" customHeight="1">
      <c r="A719" s="22"/>
      <c r="B719" s="21"/>
      <c r="C719" s="21"/>
      <c r="D719" s="21"/>
      <c r="E719" s="22"/>
      <c r="F719" s="56"/>
      <c r="G719" s="56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5.75" customHeight="1">
      <c r="A720" s="22"/>
      <c r="B720" s="21"/>
      <c r="C720" s="21"/>
      <c r="D720" s="21"/>
      <c r="E720" s="22"/>
      <c r="F720" s="56"/>
      <c r="G720" s="56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5.75" customHeight="1">
      <c r="A721" s="22"/>
      <c r="B721" s="21"/>
      <c r="C721" s="21"/>
      <c r="D721" s="21"/>
      <c r="E721" s="22"/>
      <c r="F721" s="56"/>
      <c r="G721" s="56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5.75" customHeight="1">
      <c r="A722" s="22"/>
      <c r="B722" s="21"/>
      <c r="C722" s="21"/>
      <c r="D722" s="21"/>
      <c r="E722" s="22"/>
      <c r="F722" s="56"/>
      <c r="G722" s="56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5.75" customHeight="1">
      <c r="A723" s="22"/>
      <c r="B723" s="21"/>
      <c r="C723" s="21"/>
      <c r="D723" s="21"/>
      <c r="E723" s="22"/>
      <c r="F723" s="56"/>
      <c r="G723" s="56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5.75" customHeight="1">
      <c r="A724" s="22"/>
      <c r="B724" s="21"/>
      <c r="C724" s="21"/>
      <c r="D724" s="21"/>
      <c r="E724" s="22"/>
      <c r="F724" s="56"/>
      <c r="G724" s="56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5.75" customHeight="1">
      <c r="A725" s="22"/>
      <c r="B725" s="21"/>
      <c r="C725" s="21"/>
      <c r="D725" s="21"/>
      <c r="E725" s="22"/>
      <c r="F725" s="56"/>
      <c r="G725" s="56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5.75" customHeight="1">
      <c r="A726" s="22"/>
      <c r="B726" s="21"/>
      <c r="C726" s="21"/>
      <c r="D726" s="21"/>
      <c r="E726" s="22"/>
      <c r="F726" s="56"/>
      <c r="G726" s="56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5.75" customHeight="1">
      <c r="A727" s="22"/>
      <c r="B727" s="21"/>
      <c r="C727" s="21"/>
      <c r="D727" s="21"/>
      <c r="E727" s="22"/>
      <c r="F727" s="56"/>
      <c r="G727" s="56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5.75" customHeight="1">
      <c r="A728" s="22"/>
      <c r="B728" s="21"/>
      <c r="C728" s="21"/>
      <c r="D728" s="21"/>
      <c r="E728" s="22"/>
      <c r="F728" s="56"/>
      <c r="G728" s="56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5.75" customHeight="1">
      <c r="A729" s="22"/>
      <c r="B729" s="21"/>
      <c r="C729" s="21"/>
      <c r="D729" s="21"/>
      <c r="E729" s="22"/>
      <c r="F729" s="56"/>
      <c r="G729" s="56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5.75" customHeight="1">
      <c r="A730" s="22"/>
      <c r="B730" s="21"/>
      <c r="C730" s="21"/>
      <c r="D730" s="21"/>
      <c r="E730" s="22"/>
      <c r="F730" s="56"/>
      <c r="G730" s="56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5.75" customHeight="1">
      <c r="A731" s="22"/>
      <c r="B731" s="21"/>
      <c r="C731" s="21"/>
      <c r="D731" s="21"/>
      <c r="E731" s="22"/>
      <c r="F731" s="56"/>
      <c r="G731" s="56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5.75" customHeight="1">
      <c r="A732" s="22"/>
      <c r="B732" s="21"/>
      <c r="C732" s="21"/>
      <c r="D732" s="21"/>
      <c r="E732" s="22"/>
      <c r="F732" s="56"/>
      <c r="G732" s="56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5.75" customHeight="1">
      <c r="A733" s="22"/>
      <c r="B733" s="21"/>
      <c r="C733" s="21"/>
      <c r="D733" s="21"/>
      <c r="E733" s="22"/>
      <c r="F733" s="56"/>
      <c r="G733" s="56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5.75" customHeight="1">
      <c r="A734" s="22"/>
      <c r="B734" s="21"/>
      <c r="C734" s="21"/>
      <c r="D734" s="21"/>
      <c r="E734" s="22"/>
      <c r="F734" s="56"/>
      <c r="G734" s="56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5.75" customHeight="1">
      <c r="A735" s="22"/>
      <c r="B735" s="21"/>
      <c r="C735" s="21"/>
      <c r="D735" s="21"/>
      <c r="E735" s="22"/>
      <c r="F735" s="56"/>
      <c r="G735" s="56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5.75" customHeight="1">
      <c r="A736" s="22"/>
      <c r="B736" s="21"/>
      <c r="C736" s="21"/>
      <c r="D736" s="21"/>
      <c r="E736" s="22"/>
      <c r="F736" s="56"/>
      <c r="G736" s="56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5.75" customHeight="1">
      <c r="A737" s="22"/>
      <c r="B737" s="21"/>
      <c r="C737" s="21"/>
      <c r="D737" s="21"/>
      <c r="E737" s="22"/>
      <c r="F737" s="56"/>
      <c r="G737" s="56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5.75" customHeight="1">
      <c r="A738" s="22"/>
      <c r="B738" s="21"/>
      <c r="C738" s="21"/>
      <c r="D738" s="21"/>
      <c r="E738" s="22"/>
      <c r="F738" s="56"/>
      <c r="G738" s="56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5.75" customHeight="1">
      <c r="A739" s="22"/>
      <c r="B739" s="21"/>
      <c r="C739" s="21"/>
      <c r="D739" s="21"/>
      <c r="E739" s="22"/>
      <c r="F739" s="56"/>
      <c r="G739" s="56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5.75" customHeight="1">
      <c r="A740" s="22"/>
      <c r="B740" s="21"/>
      <c r="C740" s="21"/>
      <c r="D740" s="21"/>
      <c r="E740" s="22"/>
      <c r="F740" s="56"/>
      <c r="G740" s="56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5.75" customHeight="1">
      <c r="A741" s="22"/>
      <c r="B741" s="21"/>
      <c r="C741" s="21"/>
      <c r="D741" s="21"/>
      <c r="E741" s="22"/>
      <c r="F741" s="56"/>
      <c r="G741" s="56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5.75" customHeight="1">
      <c r="A742" s="22"/>
      <c r="B742" s="21"/>
      <c r="C742" s="21"/>
      <c r="D742" s="21"/>
      <c r="E742" s="22"/>
      <c r="F742" s="56"/>
      <c r="G742" s="56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5.75" customHeight="1">
      <c r="A743" s="22"/>
      <c r="B743" s="21"/>
      <c r="C743" s="21"/>
      <c r="D743" s="21"/>
      <c r="E743" s="22"/>
      <c r="F743" s="56"/>
      <c r="G743" s="56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5.75" customHeight="1">
      <c r="A744" s="22"/>
      <c r="B744" s="21"/>
      <c r="C744" s="21"/>
      <c r="D744" s="21"/>
      <c r="E744" s="22"/>
      <c r="F744" s="56"/>
      <c r="G744" s="56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5.75" customHeight="1">
      <c r="A745" s="22"/>
      <c r="B745" s="21"/>
      <c r="C745" s="21"/>
      <c r="D745" s="21"/>
      <c r="E745" s="22"/>
      <c r="F745" s="56"/>
      <c r="G745" s="56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5.75" customHeight="1">
      <c r="A746" s="22"/>
      <c r="B746" s="21"/>
      <c r="C746" s="21"/>
      <c r="D746" s="21"/>
      <c r="E746" s="22"/>
      <c r="F746" s="56"/>
      <c r="G746" s="56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5.75" customHeight="1">
      <c r="A747" s="22"/>
      <c r="B747" s="21"/>
      <c r="C747" s="21"/>
      <c r="D747" s="21"/>
      <c r="E747" s="22"/>
      <c r="F747" s="56"/>
      <c r="G747" s="56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5.75" customHeight="1">
      <c r="A748" s="22"/>
      <c r="B748" s="21"/>
      <c r="C748" s="21"/>
      <c r="D748" s="21"/>
      <c r="E748" s="22"/>
      <c r="F748" s="56"/>
      <c r="G748" s="56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5.75" customHeight="1">
      <c r="A749" s="22"/>
      <c r="B749" s="21"/>
      <c r="C749" s="21"/>
      <c r="D749" s="21"/>
      <c r="E749" s="22"/>
      <c r="F749" s="56"/>
      <c r="G749" s="56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5.75" customHeight="1">
      <c r="A750" s="22"/>
      <c r="B750" s="21"/>
      <c r="C750" s="21"/>
      <c r="D750" s="21"/>
      <c r="E750" s="22"/>
      <c r="F750" s="56"/>
      <c r="G750" s="56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5.75" customHeight="1">
      <c r="A751" s="22"/>
      <c r="B751" s="21"/>
      <c r="C751" s="21"/>
      <c r="D751" s="21"/>
      <c r="E751" s="22"/>
      <c r="F751" s="56"/>
      <c r="G751" s="56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5.75" customHeight="1">
      <c r="A752" s="22"/>
      <c r="B752" s="21"/>
      <c r="C752" s="21"/>
      <c r="D752" s="21"/>
      <c r="E752" s="22"/>
      <c r="F752" s="56"/>
      <c r="G752" s="56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5.75" customHeight="1">
      <c r="A753" s="22"/>
      <c r="B753" s="21"/>
      <c r="C753" s="21"/>
      <c r="D753" s="21"/>
      <c r="E753" s="22"/>
      <c r="F753" s="56"/>
      <c r="G753" s="56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5.75" customHeight="1">
      <c r="A754" s="22"/>
      <c r="B754" s="21"/>
      <c r="C754" s="21"/>
      <c r="D754" s="21"/>
      <c r="E754" s="22"/>
      <c r="F754" s="56"/>
      <c r="G754" s="56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5.75" customHeight="1">
      <c r="A755" s="22"/>
      <c r="B755" s="21"/>
      <c r="C755" s="21"/>
      <c r="D755" s="21"/>
      <c r="E755" s="22"/>
      <c r="F755" s="56"/>
      <c r="G755" s="56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5.75" customHeight="1">
      <c r="A756" s="22"/>
      <c r="B756" s="21"/>
      <c r="C756" s="21"/>
      <c r="D756" s="21"/>
      <c r="E756" s="22"/>
      <c r="F756" s="56"/>
      <c r="G756" s="56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5.75" customHeight="1">
      <c r="A757" s="22"/>
      <c r="B757" s="21"/>
      <c r="C757" s="21"/>
      <c r="D757" s="21"/>
      <c r="E757" s="22"/>
      <c r="F757" s="56"/>
      <c r="G757" s="56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5.75" customHeight="1">
      <c r="A758" s="22"/>
      <c r="B758" s="21"/>
      <c r="C758" s="21"/>
      <c r="D758" s="21"/>
      <c r="E758" s="22"/>
      <c r="F758" s="56"/>
      <c r="G758" s="56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5.75" customHeight="1">
      <c r="A759" s="22"/>
      <c r="B759" s="21"/>
      <c r="C759" s="21"/>
      <c r="D759" s="21"/>
      <c r="E759" s="22"/>
      <c r="F759" s="56"/>
      <c r="G759" s="56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5.75" customHeight="1">
      <c r="A760" s="22"/>
      <c r="B760" s="21"/>
      <c r="C760" s="21"/>
      <c r="D760" s="21"/>
      <c r="E760" s="22"/>
      <c r="F760" s="56"/>
      <c r="G760" s="56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5.75" customHeight="1">
      <c r="A761" s="22"/>
      <c r="B761" s="21"/>
      <c r="C761" s="21"/>
      <c r="D761" s="21"/>
      <c r="E761" s="22"/>
      <c r="F761" s="56"/>
      <c r="G761" s="56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5.75" customHeight="1">
      <c r="A762" s="22"/>
      <c r="B762" s="21"/>
      <c r="C762" s="21"/>
      <c r="D762" s="21"/>
      <c r="E762" s="22"/>
      <c r="F762" s="56"/>
      <c r="G762" s="56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5.75" customHeight="1">
      <c r="A763" s="22"/>
      <c r="B763" s="21"/>
      <c r="C763" s="21"/>
      <c r="D763" s="21"/>
      <c r="E763" s="22"/>
      <c r="F763" s="56"/>
      <c r="G763" s="56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5.75" customHeight="1">
      <c r="A764" s="22"/>
      <c r="B764" s="21"/>
      <c r="C764" s="21"/>
      <c r="D764" s="21"/>
      <c r="E764" s="22"/>
      <c r="F764" s="56"/>
      <c r="G764" s="56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5.75" customHeight="1">
      <c r="A765" s="22"/>
      <c r="B765" s="21"/>
      <c r="C765" s="21"/>
      <c r="D765" s="21"/>
      <c r="E765" s="22"/>
      <c r="F765" s="56"/>
      <c r="G765" s="56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5.75" customHeight="1">
      <c r="A766" s="22"/>
      <c r="B766" s="21"/>
      <c r="C766" s="21"/>
      <c r="D766" s="21"/>
      <c r="E766" s="22"/>
      <c r="F766" s="56"/>
      <c r="G766" s="56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5.75" customHeight="1">
      <c r="A767" s="22"/>
      <c r="B767" s="21"/>
      <c r="C767" s="21"/>
      <c r="D767" s="21"/>
      <c r="E767" s="22"/>
      <c r="F767" s="56"/>
      <c r="G767" s="56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5.75" customHeight="1">
      <c r="A768" s="22"/>
      <c r="B768" s="21"/>
      <c r="C768" s="21"/>
      <c r="D768" s="21"/>
      <c r="E768" s="22"/>
      <c r="F768" s="56"/>
      <c r="G768" s="56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5.75" customHeight="1">
      <c r="A769" s="22"/>
      <c r="B769" s="21"/>
      <c r="C769" s="21"/>
      <c r="D769" s="21"/>
      <c r="E769" s="22"/>
      <c r="F769" s="56"/>
      <c r="G769" s="56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5.75" customHeight="1">
      <c r="A770" s="22"/>
      <c r="B770" s="21"/>
      <c r="C770" s="21"/>
      <c r="D770" s="21"/>
      <c r="E770" s="22"/>
      <c r="F770" s="56"/>
      <c r="G770" s="56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5.75" customHeight="1">
      <c r="A771" s="22"/>
      <c r="B771" s="21"/>
      <c r="C771" s="21"/>
      <c r="D771" s="21"/>
      <c r="E771" s="22"/>
      <c r="F771" s="56"/>
      <c r="G771" s="56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5.75" customHeight="1">
      <c r="A772" s="22"/>
      <c r="B772" s="21"/>
      <c r="C772" s="21"/>
      <c r="D772" s="21"/>
      <c r="E772" s="22"/>
      <c r="F772" s="56"/>
      <c r="G772" s="56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5.75" customHeight="1">
      <c r="A773" s="22"/>
      <c r="B773" s="21"/>
      <c r="C773" s="21"/>
      <c r="D773" s="21"/>
      <c r="E773" s="22"/>
      <c r="F773" s="56"/>
      <c r="G773" s="56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5.75" customHeight="1">
      <c r="A774" s="22"/>
      <c r="B774" s="21"/>
      <c r="C774" s="21"/>
      <c r="D774" s="21"/>
      <c r="E774" s="22"/>
      <c r="F774" s="56"/>
      <c r="G774" s="56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5.75" customHeight="1">
      <c r="A775" s="22"/>
      <c r="B775" s="21"/>
      <c r="C775" s="21"/>
      <c r="D775" s="21"/>
      <c r="E775" s="22"/>
      <c r="F775" s="56"/>
      <c r="G775" s="56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5.75" customHeight="1">
      <c r="A776" s="22"/>
      <c r="B776" s="21"/>
      <c r="C776" s="21"/>
      <c r="D776" s="21"/>
      <c r="E776" s="22"/>
      <c r="F776" s="56"/>
      <c r="G776" s="56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5.75" customHeight="1">
      <c r="A777" s="22"/>
      <c r="B777" s="21"/>
      <c r="C777" s="21"/>
      <c r="D777" s="21"/>
      <c r="E777" s="22"/>
      <c r="F777" s="56"/>
      <c r="G777" s="56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5.75" customHeight="1">
      <c r="A778" s="22"/>
      <c r="B778" s="21"/>
      <c r="C778" s="21"/>
      <c r="D778" s="21"/>
      <c r="E778" s="22"/>
      <c r="F778" s="56"/>
      <c r="G778" s="56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5.75" customHeight="1">
      <c r="A779" s="22"/>
      <c r="B779" s="21"/>
      <c r="C779" s="21"/>
      <c r="D779" s="21"/>
      <c r="E779" s="22"/>
      <c r="F779" s="56"/>
      <c r="G779" s="56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5.75" customHeight="1">
      <c r="A780" s="22"/>
      <c r="B780" s="21"/>
      <c r="C780" s="21"/>
      <c r="D780" s="21"/>
      <c r="E780" s="22"/>
      <c r="F780" s="56"/>
      <c r="G780" s="56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5.75" customHeight="1">
      <c r="A781" s="22"/>
      <c r="B781" s="21"/>
      <c r="C781" s="21"/>
      <c r="D781" s="21"/>
      <c r="E781" s="22"/>
      <c r="F781" s="56"/>
      <c r="G781" s="56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5.75" customHeight="1">
      <c r="A782" s="22"/>
      <c r="B782" s="21"/>
      <c r="C782" s="21"/>
      <c r="D782" s="21"/>
      <c r="E782" s="22"/>
      <c r="F782" s="56"/>
      <c r="G782" s="56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5.75" customHeight="1">
      <c r="A783" s="22"/>
      <c r="B783" s="21"/>
      <c r="C783" s="21"/>
      <c r="D783" s="21"/>
      <c r="E783" s="22"/>
      <c r="F783" s="56"/>
      <c r="G783" s="56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5.75" customHeight="1">
      <c r="A784" s="22"/>
      <c r="B784" s="21"/>
      <c r="C784" s="21"/>
      <c r="D784" s="21"/>
      <c r="E784" s="22"/>
      <c r="F784" s="56"/>
      <c r="G784" s="56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5.75" customHeight="1">
      <c r="A785" s="22"/>
      <c r="B785" s="21"/>
      <c r="C785" s="21"/>
      <c r="D785" s="21"/>
      <c r="E785" s="22"/>
      <c r="F785" s="56"/>
      <c r="G785" s="56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5.75" customHeight="1">
      <c r="A786" s="22"/>
      <c r="B786" s="21"/>
      <c r="C786" s="21"/>
      <c r="D786" s="21"/>
      <c r="E786" s="22"/>
      <c r="F786" s="56"/>
      <c r="G786" s="56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5.75" customHeight="1">
      <c r="A787" s="22"/>
      <c r="B787" s="21"/>
      <c r="C787" s="21"/>
      <c r="D787" s="21"/>
      <c r="E787" s="22"/>
      <c r="F787" s="56"/>
      <c r="G787" s="56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5.75" customHeight="1">
      <c r="A788" s="22"/>
      <c r="B788" s="21"/>
      <c r="C788" s="21"/>
      <c r="D788" s="21"/>
      <c r="E788" s="22"/>
      <c r="F788" s="56"/>
      <c r="G788" s="56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5.75" customHeight="1">
      <c r="A789" s="22"/>
      <c r="B789" s="21"/>
      <c r="C789" s="21"/>
      <c r="D789" s="21"/>
      <c r="E789" s="22"/>
      <c r="F789" s="56"/>
      <c r="G789" s="56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5.75" customHeight="1">
      <c r="A790" s="22"/>
      <c r="B790" s="21"/>
      <c r="C790" s="21"/>
      <c r="D790" s="21"/>
      <c r="E790" s="22"/>
      <c r="F790" s="56"/>
      <c r="G790" s="56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5.75" customHeight="1">
      <c r="A791" s="22"/>
      <c r="B791" s="21"/>
      <c r="C791" s="21"/>
      <c r="D791" s="21"/>
      <c r="E791" s="22"/>
      <c r="F791" s="56"/>
      <c r="G791" s="56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5.75" customHeight="1">
      <c r="A792" s="22"/>
      <c r="B792" s="21"/>
      <c r="C792" s="21"/>
      <c r="D792" s="21"/>
      <c r="E792" s="22"/>
      <c r="F792" s="56"/>
      <c r="G792" s="56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5.75" customHeight="1">
      <c r="A793" s="22"/>
      <c r="B793" s="21"/>
      <c r="C793" s="21"/>
      <c r="D793" s="21"/>
      <c r="E793" s="22"/>
      <c r="F793" s="56"/>
      <c r="G793" s="56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5.75" customHeight="1">
      <c r="A794" s="22"/>
      <c r="B794" s="21"/>
      <c r="C794" s="21"/>
      <c r="D794" s="21"/>
      <c r="E794" s="22"/>
      <c r="F794" s="56"/>
      <c r="G794" s="56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5.75" customHeight="1">
      <c r="A795" s="22"/>
      <c r="B795" s="21"/>
      <c r="C795" s="21"/>
      <c r="D795" s="21"/>
      <c r="E795" s="22"/>
      <c r="F795" s="56"/>
      <c r="G795" s="56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5.75" customHeight="1">
      <c r="A796" s="22"/>
      <c r="B796" s="21"/>
      <c r="C796" s="21"/>
      <c r="D796" s="21"/>
      <c r="E796" s="22"/>
      <c r="F796" s="56"/>
      <c r="G796" s="56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5.75" customHeight="1">
      <c r="A797" s="22"/>
      <c r="B797" s="21"/>
      <c r="C797" s="21"/>
      <c r="D797" s="21"/>
      <c r="E797" s="22"/>
      <c r="F797" s="56"/>
      <c r="G797" s="56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5.75" customHeight="1">
      <c r="A798" s="22"/>
      <c r="B798" s="21"/>
      <c r="C798" s="21"/>
      <c r="D798" s="21"/>
      <c r="E798" s="22"/>
      <c r="F798" s="56"/>
      <c r="G798" s="56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5.75" customHeight="1">
      <c r="A799" s="22"/>
      <c r="B799" s="21"/>
      <c r="C799" s="21"/>
      <c r="D799" s="21"/>
      <c r="E799" s="22"/>
      <c r="F799" s="56"/>
      <c r="G799" s="56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5.75" customHeight="1">
      <c r="A800" s="22"/>
      <c r="B800" s="21"/>
      <c r="C800" s="21"/>
      <c r="D800" s="21"/>
      <c r="E800" s="22"/>
      <c r="F800" s="56"/>
      <c r="G800" s="56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5.75" customHeight="1">
      <c r="A801" s="22"/>
      <c r="B801" s="21"/>
      <c r="C801" s="21"/>
      <c r="D801" s="21"/>
      <c r="E801" s="22"/>
      <c r="F801" s="56"/>
      <c r="G801" s="56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5.75" customHeight="1">
      <c r="A802" s="22"/>
      <c r="B802" s="21"/>
      <c r="C802" s="21"/>
      <c r="D802" s="21"/>
      <c r="E802" s="22"/>
      <c r="F802" s="56"/>
      <c r="G802" s="56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5.75" customHeight="1">
      <c r="A803" s="22"/>
      <c r="B803" s="21"/>
      <c r="C803" s="21"/>
      <c r="D803" s="21"/>
      <c r="E803" s="22"/>
      <c r="F803" s="56"/>
      <c r="G803" s="56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5.75" customHeight="1">
      <c r="A804" s="22"/>
      <c r="B804" s="21"/>
      <c r="C804" s="21"/>
      <c r="D804" s="21"/>
      <c r="E804" s="22"/>
      <c r="F804" s="56"/>
      <c r="G804" s="56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5.75" customHeight="1">
      <c r="A805" s="22"/>
      <c r="B805" s="21"/>
      <c r="C805" s="21"/>
      <c r="D805" s="21"/>
      <c r="E805" s="22"/>
      <c r="F805" s="56"/>
      <c r="G805" s="56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5.75" customHeight="1">
      <c r="A806" s="22"/>
      <c r="B806" s="21"/>
      <c r="C806" s="21"/>
      <c r="D806" s="21"/>
      <c r="E806" s="22"/>
      <c r="F806" s="56"/>
      <c r="G806" s="56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5.75" customHeight="1">
      <c r="A807" s="22"/>
      <c r="B807" s="21"/>
      <c r="C807" s="21"/>
      <c r="D807" s="21"/>
      <c r="E807" s="22"/>
      <c r="F807" s="56"/>
      <c r="G807" s="56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5.75" customHeight="1">
      <c r="A808" s="22"/>
      <c r="B808" s="21"/>
      <c r="C808" s="21"/>
      <c r="D808" s="21"/>
      <c r="E808" s="22"/>
      <c r="F808" s="56"/>
      <c r="G808" s="56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5.75" customHeight="1">
      <c r="A809" s="22"/>
      <c r="B809" s="21"/>
      <c r="C809" s="21"/>
      <c r="D809" s="21"/>
      <c r="E809" s="22"/>
      <c r="F809" s="56"/>
      <c r="G809" s="56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5.75" customHeight="1">
      <c r="A810" s="22"/>
      <c r="B810" s="21"/>
      <c r="C810" s="21"/>
      <c r="D810" s="21"/>
      <c r="E810" s="22"/>
      <c r="F810" s="56"/>
      <c r="G810" s="56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5.75" customHeight="1">
      <c r="A811" s="22"/>
      <c r="B811" s="21"/>
      <c r="C811" s="21"/>
      <c r="D811" s="21"/>
      <c r="E811" s="22"/>
      <c r="F811" s="56"/>
      <c r="G811" s="56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5.75" customHeight="1">
      <c r="A812" s="22"/>
      <c r="B812" s="21"/>
      <c r="C812" s="21"/>
      <c r="D812" s="21"/>
      <c r="E812" s="22"/>
      <c r="F812" s="56"/>
      <c r="G812" s="56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5.75" customHeight="1">
      <c r="A813" s="22"/>
      <c r="B813" s="21"/>
      <c r="C813" s="21"/>
      <c r="D813" s="21"/>
      <c r="E813" s="22"/>
      <c r="F813" s="56"/>
      <c r="G813" s="56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5.75" customHeight="1">
      <c r="A814" s="22"/>
      <c r="B814" s="21"/>
      <c r="C814" s="21"/>
      <c r="D814" s="21"/>
      <c r="E814" s="22"/>
      <c r="F814" s="56"/>
      <c r="G814" s="56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5.75" customHeight="1">
      <c r="A815" s="22"/>
      <c r="B815" s="21"/>
      <c r="C815" s="21"/>
      <c r="D815" s="21"/>
      <c r="E815" s="22"/>
      <c r="F815" s="56"/>
      <c r="G815" s="56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5.75" customHeight="1">
      <c r="A816" s="22"/>
      <c r="B816" s="21"/>
      <c r="C816" s="21"/>
      <c r="D816" s="21"/>
      <c r="E816" s="22"/>
      <c r="F816" s="56"/>
      <c r="G816" s="56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5.75" customHeight="1">
      <c r="A817" s="22"/>
      <c r="B817" s="21"/>
      <c r="C817" s="21"/>
      <c r="D817" s="21"/>
      <c r="E817" s="22"/>
      <c r="F817" s="56"/>
      <c r="G817" s="56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5.75" customHeight="1">
      <c r="A818" s="22"/>
      <c r="B818" s="21"/>
      <c r="C818" s="21"/>
      <c r="D818" s="21"/>
      <c r="E818" s="22"/>
      <c r="F818" s="56"/>
      <c r="G818" s="56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5.75" customHeight="1">
      <c r="A819" s="22"/>
      <c r="B819" s="21"/>
      <c r="C819" s="21"/>
      <c r="D819" s="21"/>
      <c r="E819" s="22"/>
      <c r="F819" s="56"/>
      <c r="G819" s="56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5.75" customHeight="1">
      <c r="A820" s="22"/>
      <c r="B820" s="21"/>
      <c r="C820" s="21"/>
      <c r="D820" s="21"/>
      <c r="E820" s="22"/>
      <c r="F820" s="56"/>
      <c r="G820" s="56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5.75" customHeight="1">
      <c r="A821" s="22"/>
      <c r="B821" s="21"/>
      <c r="C821" s="21"/>
      <c r="D821" s="21"/>
      <c r="E821" s="22"/>
      <c r="F821" s="56"/>
      <c r="G821" s="56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5.75" customHeight="1">
      <c r="A822" s="22"/>
      <c r="B822" s="21"/>
      <c r="C822" s="21"/>
      <c r="D822" s="21"/>
      <c r="E822" s="22"/>
      <c r="F822" s="56"/>
      <c r="G822" s="56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5.75" customHeight="1">
      <c r="A823" s="22"/>
      <c r="B823" s="21"/>
      <c r="C823" s="21"/>
      <c r="D823" s="21"/>
      <c r="E823" s="22"/>
      <c r="F823" s="56"/>
      <c r="G823" s="56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5.75" customHeight="1">
      <c r="A824" s="22"/>
      <c r="B824" s="21"/>
      <c r="C824" s="21"/>
      <c r="D824" s="21"/>
      <c r="E824" s="22"/>
      <c r="F824" s="56"/>
      <c r="G824" s="56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5.75" customHeight="1">
      <c r="A825" s="22"/>
      <c r="B825" s="21"/>
      <c r="C825" s="21"/>
      <c r="D825" s="21"/>
      <c r="E825" s="22"/>
      <c r="F825" s="56"/>
      <c r="G825" s="56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5.75" customHeight="1">
      <c r="A826" s="22"/>
      <c r="B826" s="21"/>
      <c r="C826" s="21"/>
      <c r="D826" s="21"/>
      <c r="E826" s="22"/>
      <c r="F826" s="56"/>
      <c r="G826" s="56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5.75" customHeight="1">
      <c r="A827" s="22"/>
      <c r="B827" s="21"/>
      <c r="C827" s="21"/>
      <c r="D827" s="21"/>
      <c r="E827" s="22"/>
      <c r="F827" s="56"/>
      <c r="G827" s="56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5.75" customHeight="1">
      <c r="A828" s="22"/>
      <c r="B828" s="21"/>
      <c r="C828" s="21"/>
      <c r="D828" s="21"/>
      <c r="E828" s="22"/>
      <c r="F828" s="56"/>
      <c r="G828" s="56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5.75" customHeight="1">
      <c r="A829" s="22"/>
      <c r="B829" s="21"/>
      <c r="C829" s="21"/>
      <c r="D829" s="21"/>
      <c r="E829" s="22"/>
      <c r="F829" s="56"/>
      <c r="G829" s="56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5.75" customHeight="1">
      <c r="A830" s="22"/>
      <c r="B830" s="21"/>
      <c r="C830" s="21"/>
      <c r="D830" s="21"/>
      <c r="E830" s="22"/>
      <c r="F830" s="56"/>
      <c r="G830" s="56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5.75" customHeight="1">
      <c r="A831" s="22"/>
      <c r="B831" s="21"/>
      <c r="C831" s="21"/>
      <c r="D831" s="21"/>
      <c r="E831" s="22"/>
      <c r="F831" s="56"/>
      <c r="G831" s="56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5.75" customHeight="1">
      <c r="A832" s="22"/>
      <c r="B832" s="21"/>
      <c r="C832" s="21"/>
      <c r="D832" s="21"/>
      <c r="E832" s="22"/>
      <c r="F832" s="56"/>
      <c r="G832" s="56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5.75" customHeight="1">
      <c r="A833" s="22"/>
      <c r="B833" s="21"/>
      <c r="C833" s="21"/>
      <c r="D833" s="21"/>
      <c r="E833" s="22"/>
      <c r="F833" s="56"/>
      <c r="G833" s="56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5.75" customHeight="1">
      <c r="A834" s="22"/>
      <c r="B834" s="21"/>
      <c r="C834" s="21"/>
      <c r="D834" s="21"/>
      <c r="E834" s="22"/>
      <c r="F834" s="56"/>
      <c r="G834" s="56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5.75" customHeight="1">
      <c r="A835" s="22"/>
      <c r="B835" s="21"/>
      <c r="C835" s="21"/>
      <c r="D835" s="21"/>
      <c r="E835" s="22"/>
      <c r="F835" s="56"/>
      <c r="G835" s="56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5.75" customHeight="1">
      <c r="A836" s="22"/>
      <c r="B836" s="21"/>
      <c r="C836" s="21"/>
      <c r="D836" s="21"/>
      <c r="E836" s="22"/>
      <c r="F836" s="56"/>
      <c r="G836" s="56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5.75" customHeight="1">
      <c r="A837" s="22"/>
      <c r="B837" s="21"/>
      <c r="C837" s="21"/>
      <c r="D837" s="21"/>
      <c r="E837" s="22"/>
      <c r="F837" s="56"/>
      <c r="G837" s="56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5.75" customHeight="1">
      <c r="A838" s="22"/>
      <c r="B838" s="21"/>
      <c r="C838" s="21"/>
      <c r="D838" s="21"/>
      <c r="E838" s="22"/>
      <c r="F838" s="56"/>
      <c r="G838" s="56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5.75" customHeight="1">
      <c r="A839" s="22"/>
      <c r="B839" s="21"/>
      <c r="C839" s="21"/>
      <c r="D839" s="21"/>
      <c r="E839" s="22"/>
      <c r="F839" s="56"/>
      <c r="G839" s="56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5.75" customHeight="1">
      <c r="A840" s="22"/>
      <c r="B840" s="21"/>
      <c r="C840" s="21"/>
      <c r="D840" s="21"/>
      <c r="E840" s="22"/>
      <c r="F840" s="56"/>
      <c r="G840" s="56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5.75" customHeight="1">
      <c r="A841" s="22"/>
      <c r="B841" s="21"/>
      <c r="C841" s="21"/>
      <c r="D841" s="21"/>
      <c r="E841" s="22"/>
      <c r="F841" s="56"/>
      <c r="G841" s="56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5.75" customHeight="1">
      <c r="A842" s="22"/>
      <c r="B842" s="21"/>
      <c r="C842" s="21"/>
      <c r="D842" s="21"/>
      <c r="E842" s="22"/>
      <c r="F842" s="56"/>
      <c r="G842" s="56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5.75" customHeight="1">
      <c r="A843" s="22"/>
      <c r="B843" s="21"/>
      <c r="C843" s="21"/>
      <c r="D843" s="21"/>
      <c r="E843" s="22"/>
      <c r="F843" s="56"/>
      <c r="G843" s="56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5.75" customHeight="1">
      <c r="A844" s="22"/>
      <c r="B844" s="21"/>
      <c r="C844" s="21"/>
      <c r="D844" s="21"/>
      <c r="E844" s="22"/>
      <c r="F844" s="56"/>
      <c r="G844" s="56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5.75" customHeight="1">
      <c r="A845" s="22"/>
      <c r="B845" s="21"/>
      <c r="C845" s="21"/>
      <c r="D845" s="21"/>
      <c r="E845" s="22"/>
      <c r="F845" s="56"/>
      <c r="G845" s="56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5.75" customHeight="1">
      <c r="A846" s="22"/>
      <c r="B846" s="21"/>
      <c r="C846" s="21"/>
      <c r="D846" s="21"/>
      <c r="E846" s="22"/>
      <c r="F846" s="56"/>
      <c r="G846" s="56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5.75" customHeight="1">
      <c r="A847" s="22"/>
      <c r="B847" s="21"/>
      <c r="C847" s="21"/>
      <c r="D847" s="21"/>
      <c r="E847" s="22"/>
      <c r="F847" s="56"/>
      <c r="G847" s="56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5.75" customHeight="1">
      <c r="A848" s="22"/>
      <c r="B848" s="21"/>
      <c r="C848" s="21"/>
      <c r="D848" s="21"/>
      <c r="E848" s="22"/>
      <c r="F848" s="56"/>
      <c r="G848" s="56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5.75" customHeight="1">
      <c r="A849" s="22"/>
      <c r="B849" s="21"/>
      <c r="C849" s="21"/>
      <c r="D849" s="21"/>
      <c r="E849" s="22"/>
      <c r="F849" s="56"/>
      <c r="G849" s="56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5.75" customHeight="1">
      <c r="A850" s="22"/>
      <c r="B850" s="21"/>
      <c r="C850" s="21"/>
      <c r="D850" s="21"/>
      <c r="E850" s="22"/>
      <c r="F850" s="56"/>
      <c r="G850" s="56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5.75" customHeight="1">
      <c r="A851" s="22"/>
      <c r="B851" s="21"/>
      <c r="C851" s="21"/>
      <c r="D851" s="21"/>
      <c r="E851" s="22"/>
      <c r="F851" s="56"/>
      <c r="G851" s="56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5.75" customHeight="1">
      <c r="A852" s="22"/>
      <c r="B852" s="21"/>
      <c r="C852" s="21"/>
      <c r="D852" s="21"/>
      <c r="E852" s="22"/>
      <c r="F852" s="56"/>
      <c r="G852" s="56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5.75" customHeight="1">
      <c r="A853" s="22"/>
      <c r="B853" s="21"/>
      <c r="C853" s="21"/>
      <c r="D853" s="21"/>
      <c r="E853" s="22"/>
      <c r="F853" s="56"/>
      <c r="G853" s="56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5.75" customHeight="1">
      <c r="A854" s="22"/>
      <c r="B854" s="21"/>
      <c r="C854" s="21"/>
      <c r="D854" s="21"/>
      <c r="E854" s="22"/>
      <c r="F854" s="56"/>
      <c r="G854" s="56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5.75" customHeight="1">
      <c r="A855" s="22"/>
      <c r="B855" s="21"/>
      <c r="C855" s="21"/>
      <c r="D855" s="21"/>
      <c r="E855" s="22"/>
      <c r="F855" s="56"/>
      <c r="G855" s="56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5.75" customHeight="1">
      <c r="A856" s="22"/>
      <c r="B856" s="21"/>
      <c r="C856" s="21"/>
      <c r="D856" s="21"/>
      <c r="E856" s="22"/>
      <c r="F856" s="56"/>
      <c r="G856" s="56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5.75" customHeight="1">
      <c r="A857" s="22"/>
      <c r="B857" s="21"/>
      <c r="C857" s="21"/>
      <c r="D857" s="21"/>
      <c r="E857" s="22"/>
      <c r="F857" s="56"/>
      <c r="G857" s="56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5.75" customHeight="1">
      <c r="A858" s="22"/>
      <c r="B858" s="21"/>
      <c r="C858" s="21"/>
      <c r="D858" s="21"/>
      <c r="E858" s="22"/>
      <c r="F858" s="56"/>
      <c r="G858" s="56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5.75" customHeight="1">
      <c r="A859" s="22"/>
      <c r="B859" s="21"/>
      <c r="C859" s="21"/>
      <c r="D859" s="21"/>
      <c r="E859" s="22"/>
      <c r="F859" s="56"/>
      <c r="G859" s="56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5.75" customHeight="1">
      <c r="A860" s="22"/>
      <c r="B860" s="21"/>
      <c r="C860" s="21"/>
      <c r="D860" s="21"/>
      <c r="E860" s="22"/>
      <c r="F860" s="56"/>
      <c r="G860" s="56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5.75" customHeight="1">
      <c r="A861" s="22"/>
      <c r="B861" s="21"/>
      <c r="C861" s="21"/>
      <c r="D861" s="21"/>
      <c r="E861" s="22"/>
      <c r="F861" s="56"/>
      <c r="G861" s="56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5.75" customHeight="1">
      <c r="A862" s="22"/>
      <c r="B862" s="21"/>
      <c r="C862" s="21"/>
      <c r="D862" s="21"/>
      <c r="E862" s="22"/>
      <c r="F862" s="56"/>
      <c r="G862" s="56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5.75" customHeight="1">
      <c r="A863" s="22"/>
      <c r="B863" s="21"/>
      <c r="C863" s="21"/>
      <c r="D863" s="21"/>
      <c r="E863" s="22"/>
      <c r="F863" s="56"/>
      <c r="G863" s="56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5.75" customHeight="1">
      <c r="A864" s="22"/>
      <c r="B864" s="21"/>
      <c r="C864" s="21"/>
      <c r="D864" s="21"/>
      <c r="E864" s="22"/>
      <c r="F864" s="56"/>
      <c r="G864" s="56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5.75" customHeight="1">
      <c r="A865" s="22"/>
      <c r="B865" s="21"/>
      <c r="C865" s="21"/>
      <c r="D865" s="21"/>
      <c r="E865" s="22"/>
      <c r="F865" s="56"/>
      <c r="G865" s="56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5.75" customHeight="1">
      <c r="A866" s="22"/>
      <c r="B866" s="21"/>
      <c r="C866" s="21"/>
      <c r="D866" s="21"/>
      <c r="E866" s="22"/>
      <c r="F866" s="56"/>
      <c r="G866" s="56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5.75" customHeight="1">
      <c r="A867" s="22"/>
      <c r="B867" s="21"/>
      <c r="C867" s="21"/>
      <c r="D867" s="21"/>
      <c r="E867" s="22"/>
      <c r="F867" s="56"/>
      <c r="G867" s="56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5.75" customHeight="1">
      <c r="A868" s="22"/>
      <c r="B868" s="21"/>
      <c r="C868" s="21"/>
      <c r="D868" s="21"/>
      <c r="E868" s="22"/>
      <c r="F868" s="56"/>
      <c r="G868" s="56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5.75" customHeight="1">
      <c r="A869" s="22"/>
      <c r="B869" s="21"/>
      <c r="C869" s="21"/>
      <c r="D869" s="21"/>
      <c r="E869" s="22"/>
      <c r="F869" s="56"/>
      <c r="G869" s="56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5.75" customHeight="1">
      <c r="A870" s="22"/>
      <c r="B870" s="21"/>
      <c r="C870" s="21"/>
      <c r="D870" s="21"/>
      <c r="E870" s="22"/>
      <c r="F870" s="56"/>
      <c r="G870" s="56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5.75" customHeight="1">
      <c r="A871" s="22"/>
      <c r="B871" s="21"/>
      <c r="C871" s="21"/>
      <c r="D871" s="21"/>
      <c r="E871" s="22"/>
      <c r="F871" s="56"/>
      <c r="G871" s="56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5.75" customHeight="1">
      <c r="A872" s="22"/>
      <c r="B872" s="21"/>
      <c r="C872" s="21"/>
      <c r="D872" s="21"/>
      <c r="E872" s="22"/>
      <c r="F872" s="56"/>
      <c r="G872" s="56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5.75" customHeight="1">
      <c r="A873" s="22"/>
      <c r="B873" s="21"/>
      <c r="C873" s="21"/>
      <c r="D873" s="21"/>
      <c r="E873" s="22"/>
      <c r="F873" s="56"/>
      <c r="G873" s="56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5.75" customHeight="1">
      <c r="A874" s="22"/>
      <c r="B874" s="21"/>
      <c r="C874" s="21"/>
      <c r="D874" s="21"/>
      <c r="E874" s="22"/>
      <c r="F874" s="56"/>
      <c r="G874" s="56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5.75" customHeight="1">
      <c r="A875" s="22"/>
      <c r="B875" s="21"/>
      <c r="C875" s="21"/>
      <c r="D875" s="21"/>
      <c r="E875" s="22"/>
      <c r="F875" s="56"/>
      <c r="G875" s="56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5.75" customHeight="1">
      <c r="A876" s="22"/>
      <c r="B876" s="21"/>
      <c r="C876" s="21"/>
      <c r="D876" s="21"/>
      <c r="E876" s="22"/>
      <c r="F876" s="56"/>
      <c r="G876" s="56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5.75" customHeight="1">
      <c r="A877" s="22"/>
      <c r="B877" s="21"/>
      <c r="C877" s="21"/>
      <c r="D877" s="21"/>
      <c r="E877" s="22"/>
      <c r="F877" s="56"/>
      <c r="G877" s="56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5.75" customHeight="1">
      <c r="A878" s="22"/>
      <c r="B878" s="21"/>
      <c r="C878" s="21"/>
      <c r="D878" s="21"/>
      <c r="E878" s="22"/>
      <c r="F878" s="56"/>
      <c r="G878" s="56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5.75" customHeight="1">
      <c r="A879" s="22"/>
      <c r="B879" s="21"/>
      <c r="C879" s="21"/>
      <c r="D879" s="21"/>
      <c r="E879" s="22"/>
      <c r="F879" s="56"/>
      <c r="G879" s="56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5.75" customHeight="1">
      <c r="A880" s="22"/>
      <c r="B880" s="21"/>
      <c r="C880" s="21"/>
      <c r="D880" s="21"/>
      <c r="E880" s="22"/>
      <c r="F880" s="56"/>
      <c r="G880" s="56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5.75" customHeight="1">
      <c r="A881" s="22"/>
      <c r="B881" s="21"/>
      <c r="C881" s="21"/>
      <c r="D881" s="21"/>
      <c r="E881" s="22"/>
      <c r="F881" s="56"/>
      <c r="G881" s="56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5.75" customHeight="1">
      <c r="A882" s="22"/>
      <c r="B882" s="21"/>
      <c r="C882" s="21"/>
      <c r="D882" s="21"/>
      <c r="E882" s="22"/>
      <c r="F882" s="56"/>
      <c r="G882" s="56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5.75" customHeight="1">
      <c r="A883" s="22"/>
      <c r="B883" s="21"/>
      <c r="C883" s="21"/>
      <c r="D883" s="21"/>
      <c r="E883" s="22"/>
      <c r="F883" s="56"/>
      <c r="G883" s="56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5.75" customHeight="1">
      <c r="A884" s="22"/>
      <c r="B884" s="21"/>
      <c r="C884" s="21"/>
      <c r="D884" s="21"/>
      <c r="E884" s="22"/>
      <c r="F884" s="56"/>
      <c r="G884" s="56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5.75" customHeight="1">
      <c r="A885" s="22"/>
      <c r="B885" s="21"/>
      <c r="C885" s="21"/>
      <c r="D885" s="21"/>
      <c r="E885" s="22"/>
      <c r="F885" s="56"/>
      <c r="G885" s="56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5.75" customHeight="1">
      <c r="A886" s="22"/>
      <c r="B886" s="21"/>
      <c r="C886" s="21"/>
      <c r="D886" s="21"/>
      <c r="E886" s="22"/>
      <c r="F886" s="56"/>
      <c r="G886" s="56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5.75" customHeight="1">
      <c r="A887" s="22"/>
      <c r="B887" s="21"/>
      <c r="C887" s="21"/>
      <c r="D887" s="21"/>
      <c r="E887" s="22"/>
      <c r="F887" s="56"/>
      <c r="G887" s="56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5.75" customHeight="1">
      <c r="A888" s="22"/>
      <c r="B888" s="21"/>
      <c r="C888" s="21"/>
      <c r="D888" s="21"/>
      <c r="E888" s="22"/>
      <c r="F888" s="56"/>
      <c r="G888" s="56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5.75" customHeight="1">
      <c r="A889" s="22"/>
      <c r="B889" s="21"/>
      <c r="C889" s="21"/>
      <c r="D889" s="21"/>
      <c r="E889" s="22"/>
      <c r="F889" s="56"/>
      <c r="G889" s="56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5.75" customHeight="1">
      <c r="A890" s="22"/>
      <c r="B890" s="21"/>
      <c r="C890" s="21"/>
      <c r="D890" s="21"/>
      <c r="E890" s="22"/>
      <c r="F890" s="56"/>
      <c r="G890" s="56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5.75" customHeight="1">
      <c r="A891" s="22"/>
      <c r="B891" s="21"/>
      <c r="C891" s="21"/>
      <c r="D891" s="21"/>
      <c r="E891" s="22"/>
      <c r="F891" s="56"/>
      <c r="G891" s="56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5.75" customHeight="1">
      <c r="A892" s="22"/>
      <c r="B892" s="21"/>
      <c r="C892" s="21"/>
      <c r="D892" s="21"/>
      <c r="E892" s="22"/>
      <c r="F892" s="56"/>
      <c r="G892" s="56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5.75" customHeight="1">
      <c r="A893" s="22"/>
      <c r="B893" s="21"/>
      <c r="C893" s="21"/>
      <c r="D893" s="21"/>
      <c r="E893" s="22"/>
      <c r="F893" s="56"/>
      <c r="G893" s="56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5.75" customHeight="1">
      <c r="A894" s="22"/>
      <c r="B894" s="21"/>
      <c r="C894" s="21"/>
      <c r="D894" s="21"/>
      <c r="E894" s="22"/>
      <c r="F894" s="56"/>
      <c r="G894" s="56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5.75" customHeight="1">
      <c r="A895" s="22"/>
      <c r="B895" s="21"/>
      <c r="C895" s="21"/>
      <c r="D895" s="21"/>
      <c r="E895" s="22"/>
      <c r="F895" s="56"/>
      <c r="G895" s="56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5.75" customHeight="1">
      <c r="A896" s="22"/>
      <c r="B896" s="21"/>
      <c r="C896" s="21"/>
      <c r="D896" s="21"/>
      <c r="E896" s="22"/>
      <c r="F896" s="56"/>
      <c r="G896" s="56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5.75" customHeight="1">
      <c r="A897" s="22"/>
      <c r="B897" s="21"/>
      <c r="C897" s="21"/>
      <c r="D897" s="21"/>
      <c r="E897" s="22"/>
      <c r="F897" s="56"/>
      <c r="G897" s="56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5.75" customHeight="1">
      <c r="A898" s="22"/>
      <c r="B898" s="21"/>
      <c r="C898" s="21"/>
      <c r="D898" s="21"/>
      <c r="E898" s="22"/>
      <c r="F898" s="56"/>
      <c r="G898" s="56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5.75" customHeight="1">
      <c r="A899" s="22"/>
      <c r="B899" s="21"/>
      <c r="C899" s="21"/>
      <c r="D899" s="21"/>
      <c r="E899" s="22"/>
      <c r="F899" s="56"/>
      <c r="G899" s="56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5.75" customHeight="1">
      <c r="A900" s="22"/>
      <c r="B900" s="21"/>
      <c r="C900" s="21"/>
      <c r="D900" s="21"/>
      <c r="E900" s="22"/>
      <c r="F900" s="56"/>
      <c r="G900" s="56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5.75" customHeight="1">
      <c r="A901" s="22"/>
      <c r="B901" s="21"/>
      <c r="C901" s="21"/>
      <c r="D901" s="21"/>
      <c r="E901" s="22"/>
      <c r="F901" s="56"/>
      <c r="G901" s="56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5.75" customHeight="1">
      <c r="A902" s="22"/>
      <c r="B902" s="21"/>
      <c r="C902" s="21"/>
      <c r="D902" s="21"/>
      <c r="E902" s="22"/>
      <c r="F902" s="56"/>
      <c r="G902" s="56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5.75" customHeight="1">
      <c r="A903" s="22"/>
      <c r="B903" s="21"/>
      <c r="C903" s="21"/>
      <c r="D903" s="21"/>
      <c r="E903" s="22"/>
      <c r="F903" s="56"/>
      <c r="G903" s="56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5.75" customHeight="1">
      <c r="A904" s="22"/>
      <c r="B904" s="21"/>
      <c r="C904" s="21"/>
      <c r="D904" s="21"/>
      <c r="E904" s="22"/>
      <c r="F904" s="56"/>
      <c r="G904" s="56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5.75" customHeight="1">
      <c r="A905" s="22"/>
      <c r="B905" s="21"/>
      <c r="C905" s="21"/>
      <c r="D905" s="21"/>
      <c r="E905" s="22"/>
      <c r="F905" s="56"/>
      <c r="G905" s="56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5.75" customHeight="1">
      <c r="A906" s="22"/>
      <c r="B906" s="21"/>
      <c r="C906" s="21"/>
      <c r="D906" s="21"/>
      <c r="E906" s="22"/>
      <c r="F906" s="56"/>
      <c r="G906" s="56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5.75" customHeight="1">
      <c r="A907" s="22"/>
      <c r="B907" s="21"/>
      <c r="C907" s="21"/>
      <c r="D907" s="21"/>
      <c r="E907" s="22"/>
      <c r="F907" s="56"/>
      <c r="G907" s="56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5.75" customHeight="1">
      <c r="A908" s="22"/>
      <c r="B908" s="21"/>
      <c r="C908" s="21"/>
      <c r="D908" s="21"/>
      <c r="E908" s="22"/>
      <c r="F908" s="56"/>
      <c r="G908" s="56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5.75" customHeight="1">
      <c r="A909" s="22"/>
      <c r="B909" s="21"/>
      <c r="C909" s="21"/>
      <c r="D909" s="21"/>
      <c r="E909" s="22"/>
      <c r="F909" s="56"/>
      <c r="G909" s="56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5.75" customHeight="1">
      <c r="A910" s="22"/>
      <c r="B910" s="21"/>
      <c r="C910" s="21"/>
      <c r="D910" s="21"/>
      <c r="E910" s="22"/>
      <c r="F910" s="56"/>
      <c r="G910" s="56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5.75" customHeight="1">
      <c r="A911" s="22"/>
      <c r="B911" s="21"/>
      <c r="C911" s="21"/>
      <c r="D911" s="21"/>
      <c r="E911" s="22"/>
      <c r="F911" s="56"/>
      <c r="G911" s="56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5.75" customHeight="1">
      <c r="A912" s="22"/>
      <c r="B912" s="21"/>
      <c r="C912" s="21"/>
      <c r="D912" s="21"/>
      <c r="E912" s="22"/>
      <c r="F912" s="56"/>
      <c r="G912" s="56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5.75" customHeight="1">
      <c r="A913" s="22"/>
      <c r="B913" s="21"/>
      <c r="C913" s="21"/>
      <c r="D913" s="21"/>
      <c r="E913" s="22"/>
      <c r="F913" s="56"/>
      <c r="G913" s="56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5.75" customHeight="1">
      <c r="A914" s="22"/>
      <c r="B914" s="21"/>
      <c r="C914" s="21"/>
      <c r="D914" s="21"/>
      <c r="E914" s="22"/>
      <c r="F914" s="56"/>
      <c r="G914" s="56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5.75" customHeight="1">
      <c r="A915" s="22"/>
      <c r="B915" s="21"/>
      <c r="C915" s="21"/>
      <c r="D915" s="21"/>
      <c r="E915" s="22"/>
      <c r="F915" s="56"/>
      <c r="G915" s="56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5.75" customHeight="1">
      <c r="A916" s="22"/>
      <c r="B916" s="21"/>
      <c r="C916" s="21"/>
      <c r="D916" s="21"/>
      <c r="E916" s="22"/>
      <c r="F916" s="56"/>
      <c r="G916" s="56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5.75" customHeight="1">
      <c r="A917" s="22"/>
      <c r="B917" s="21"/>
      <c r="C917" s="21"/>
      <c r="D917" s="21"/>
      <c r="E917" s="22"/>
      <c r="F917" s="56"/>
      <c r="G917" s="56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5.75" customHeight="1">
      <c r="A918" s="22"/>
      <c r="B918" s="21"/>
      <c r="C918" s="21"/>
      <c r="D918" s="21"/>
      <c r="E918" s="22"/>
      <c r="F918" s="56"/>
      <c r="G918" s="56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5.75" customHeight="1">
      <c r="A919" s="22"/>
      <c r="B919" s="21"/>
      <c r="C919" s="21"/>
      <c r="D919" s="21"/>
      <c r="E919" s="22"/>
      <c r="F919" s="56"/>
      <c r="G919" s="56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5.75" customHeight="1">
      <c r="A920" s="22"/>
      <c r="B920" s="21"/>
      <c r="C920" s="21"/>
      <c r="D920" s="21"/>
      <c r="E920" s="22"/>
      <c r="F920" s="56"/>
      <c r="G920" s="56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5.75" customHeight="1">
      <c r="A921" s="22"/>
      <c r="B921" s="21"/>
      <c r="C921" s="21"/>
      <c r="D921" s="21"/>
      <c r="E921" s="22"/>
      <c r="F921" s="56"/>
      <c r="G921" s="56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5.75" customHeight="1">
      <c r="A922" s="22"/>
      <c r="B922" s="21"/>
      <c r="C922" s="21"/>
      <c r="D922" s="21"/>
      <c r="E922" s="22"/>
      <c r="F922" s="56"/>
      <c r="G922" s="56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5.75" customHeight="1">
      <c r="A923" s="22"/>
      <c r="B923" s="21"/>
      <c r="C923" s="21"/>
      <c r="D923" s="21"/>
      <c r="E923" s="22"/>
      <c r="F923" s="56"/>
      <c r="G923" s="56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5.75" customHeight="1">
      <c r="A924" s="22"/>
      <c r="B924" s="21"/>
      <c r="C924" s="21"/>
      <c r="D924" s="21"/>
      <c r="E924" s="22"/>
      <c r="F924" s="56"/>
      <c r="G924" s="56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5.75" customHeight="1">
      <c r="A925" s="22"/>
      <c r="B925" s="21"/>
      <c r="C925" s="21"/>
      <c r="D925" s="21"/>
      <c r="E925" s="22"/>
      <c r="F925" s="56"/>
      <c r="G925" s="56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5.75" customHeight="1">
      <c r="A926" s="22"/>
      <c r="B926" s="21"/>
      <c r="C926" s="21"/>
      <c r="D926" s="21"/>
      <c r="E926" s="22"/>
      <c r="F926" s="56"/>
      <c r="G926" s="56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5.75" customHeight="1">
      <c r="A927" s="22"/>
      <c r="B927" s="21"/>
      <c r="C927" s="21"/>
      <c r="D927" s="21"/>
      <c r="E927" s="22"/>
      <c r="F927" s="56"/>
      <c r="G927" s="56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5.75" customHeight="1">
      <c r="A928" s="22"/>
      <c r="B928" s="21"/>
      <c r="C928" s="21"/>
      <c r="D928" s="21"/>
      <c r="E928" s="22"/>
      <c r="F928" s="56"/>
      <c r="G928" s="56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5.75" customHeight="1">
      <c r="A929" s="22"/>
      <c r="B929" s="21"/>
      <c r="C929" s="21"/>
      <c r="D929" s="21"/>
      <c r="E929" s="22"/>
      <c r="F929" s="56"/>
      <c r="G929" s="56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5.75" customHeight="1">
      <c r="A930" s="22"/>
      <c r="B930" s="21"/>
      <c r="C930" s="21"/>
      <c r="D930" s="21"/>
      <c r="E930" s="22"/>
      <c r="F930" s="56"/>
      <c r="G930" s="56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5.75" customHeight="1">
      <c r="A931" s="22"/>
      <c r="B931" s="21"/>
      <c r="C931" s="21"/>
      <c r="D931" s="21"/>
      <c r="E931" s="22"/>
      <c r="F931" s="56"/>
      <c r="G931" s="56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5.75" customHeight="1">
      <c r="A932" s="22"/>
      <c r="B932" s="21"/>
      <c r="C932" s="21"/>
      <c r="D932" s="21"/>
      <c r="E932" s="22"/>
      <c r="F932" s="56"/>
      <c r="G932" s="56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5.75" customHeight="1">
      <c r="A933" s="22"/>
      <c r="B933" s="21"/>
      <c r="C933" s="21"/>
      <c r="D933" s="21"/>
      <c r="E933" s="22"/>
      <c r="F933" s="56"/>
      <c r="G933" s="56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5.75" customHeight="1">
      <c r="A934" s="22"/>
      <c r="B934" s="21"/>
      <c r="C934" s="21"/>
      <c r="D934" s="21"/>
      <c r="E934" s="22"/>
      <c r="F934" s="56"/>
      <c r="G934" s="56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5.75" customHeight="1">
      <c r="A935" s="22"/>
      <c r="B935" s="21"/>
      <c r="C935" s="21"/>
      <c r="D935" s="21"/>
      <c r="E935" s="22"/>
      <c r="F935" s="56"/>
      <c r="G935" s="56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5.75" customHeight="1">
      <c r="A936" s="22"/>
      <c r="B936" s="21"/>
      <c r="C936" s="21"/>
      <c r="D936" s="21"/>
      <c r="E936" s="22"/>
      <c r="F936" s="56"/>
      <c r="G936" s="56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5.75" customHeight="1">
      <c r="A937" s="22"/>
      <c r="B937" s="21"/>
      <c r="C937" s="21"/>
      <c r="D937" s="21"/>
      <c r="E937" s="22"/>
      <c r="F937" s="56"/>
      <c r="G937" s="56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5.75" customHeight="1">
      <c r="A938" s="22"/>
      <c r="B938" s="21"/>
      <c r="C938" s="21"/>
      <c r="D938" s="21"/>
      <c r="E938" s="22"/>
      <c r="F938" s="56"/>
      <c r="G938" s="56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5.75" customHeight="1">
      <c r="A939" s="22"/>
      <c r="B939" s="21"/>
      <c r="C939" s="21"/>
      <c r="D939" s="21"/>
      <c r="E939" s="22"/>
      <c r="F939" s="56"/>
      <c r="G939" s="56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5.75" customHeight="1">
      <c r="A940" s="22"/>
      <c r="B940" s="21"/>
      <c r="C940" s="21"/>
      <c r="D940" s="21"/>
      <c r="E940" s="22"/>
      <c r="F940" s="56"/>
      <c r="G940" s="56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5.75" customHeight="1">
      <c r="A941" s="22"/>
      <c r="B941" s="21"/>
      <c r="C941" s="21"/>
      <c r="D941" s="21"/>
      <c r="E941" s="22"/>
      <c r="F941" s="56"/>
      <c r="G941" s="56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5.75" customHeight="1">
      <c r="A942" s="22"/>
      <c r="B942" s="21"/>
      <c r="C942" s="21"/>
      <c r="D942" s="21"/>
      <c r="E942" s="22"/>
      <c r="F942" s="56"/>
      <c r="G942" s="56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5.75" customHeight="1">
      <c r="A943" s="22"/>
      <c r="B943" s="21"/>
      <c r="C943" s="21"/>
      <c r="D943" s="21"/>
      <c r="E943" s="22"/>
      <c r="F943" s="56"/>
      <c r="G943" s="56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5.75" customHeight="1">
      <c r="A944" s="22"/>
      <c r="B944" s="21"/>
      <c r="C944" s="21"/>
      <c r="D944" s="21"/>
      <c r="E944" s="22"/>
      <c r="F944" s="56"/>
      <c r="G944" s="56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5.75" customHeight="1">
      <c r="A945" s="22"/>
      <c r="B945" s="21"/>
      <c r="C945" s="21"/>
      <c r="D945" s="21"/>
      <c r="E945" s="22"/>
      <c r="F945" s="56"/>
      <c r="G945" s="56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5.75" customHeight="1">
      <c r="A946" s="22"/>
      <c r="B946" s="21"/>
      <c r="C946" s="21"/>
      <c r="D946" s="21"/>
      <c r="E946" s="22"/>
      <c r="F946" s="56"/>
      <c r="G946" s="56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5.75" customHeight="1">
      <c r="A947" s="22"/>
      <c r="B947" s="21"/>
      <c r="C947" s="21"/>
      <c r="D947" s="21"/>
      <c r="E947" s="22"/>
      <c r="F947" s="56"/>
      <c r="G947" s="56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5.75" customHeight="1">
      <c r="A948" s="22"/>
      <c r="B948" s="21"/>
      <c r="C948" s="21"/>
      <c r="D948" s="21"/>
      <c r="E948" s="22"/>
      <c r="F948" s="56"/>
      <c r="G948" s="56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5.75" customHeight="1">
      <c r="A949" s="22"/>
      <c r="B949" s="21"/>
      <c r="C949" s="21"/>
      <c r="D949" s="21"/>
      <c r="E949" s="22"/>
      <c r="F949" s="56"/>
      <c r="G949" s="56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5.75" customHeight="1">
      <c r="A950" s="22"/>
      <c r="B950" s="21"/>
      <c r="C950" s="21"/>
      <c r="D950" s="21"/>
      <c r="E950" s="22"/>
      <c r="F950" s="56"/>
      <c r="G950" s="56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5.75" customHeight="1">
      <c r="A951" s="22"/>
      <c r="B951" s="21"/>
      <c r="C951" s="21"/>
      <c r="D951" s="21"/>
      <c r="E951" s="22"/>
      <c r="F951" s="56"/>
      <c r="G951" s="56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5.75" customHeight="1">
      <c r="A952" s="22"/>
      <c r="B952" s="21"/>
      <c r="C952" s="21"/>
      <c r="D952" s="21"/>
      <c r="E952" s="22"/>
      <c r="F952" s="56"/>
      <c r="G952" s="56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5.75" customHeight="1">
      <c r="A953" s="22"/>
      <c r="B953" s="21"/>
      <c r="C953" s="21"/>
      <c r="D953" s="21"/>
      <c r="E953" s="22"/>
      <c r="F953" s="56"/>
      <c r="G953" s="56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5.75" customHeight="1">
      <c r="A954" s="22"/>
      <c r="B954" s="21"/>
      <c r="C954" s="21"/>
      <c r="D954" s="21"/>
      <c r="E954" s="22"/>
      <c r="F954" s="56"/>
      <c r="G954" s="56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5.75" customHeight="1">
      <c r="A955" s="22"/>
      <c r="B955" s="21"/>
      <c r="C955" s="21"/>
      <c r="D955" s="21"/>
      <c r="E955" s="22"/>
      <c r="F955" s="56"/>
      <c r="G955" s="56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5.75" customHeight="1">
      <c r="A956" s="22"/>
      <c r="B956" s="21"/>
      <c r="C956" s="21"/>
      <c r="D956" s="21"/>
      <c r="E956" s="22"/>
      <c r="F956" s="56"/>
      <c r="G956" s="56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5.75" customHeight="1">
      <c r="A957" s="22"/>
      <c r="B957" s="21"/>
      <c r="C957" s="21"/>
      <c r="D957" s="21"/>
      <c r="E957" s="22"/>
      <c r="F957" s="56"/>
      <c r="G957" s="56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5.75" customHeight="1">
      <c r="A958" s="22"/>
      <c r="B958" s="21"/>
      <c r="C958" s="21"/>
      <c r="D958" s="21"/>
      <c r="E958" s="22"/>
      <c r="F958" s="56"/>
      <c r="G958" s="56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5.75" customHeight="1">
      <c r="A959" s="22"/>
      <c r="B959" s="21"/>
      <c r="C959" s="21"/>
      <c r="D959" s="21"/>
      <c r="E959" s="22"/>
      <c r="F959" s="56"/>
      <c r="G959" s="56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5.75" customHeight="1">
      <c r="A960" s="22"/>
      <c r="B960" s="21"/>
      <c r="C960" s="21"/>
      <c r="D960" s="21"/>
      <c r="E960" s="22"/>
      <c r="F960" s="56"/>
      <c r="G960" s="56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5.75" customHeight="1">
      <c r="A961" s="22"/>
      <c r="B961" s="21"/>
      <c r="C961" s="21"/>
      <c r="D961" s="21"/>
      <c r="E961" s="22"/>
      <c r="F961" s="56"/>
      <c r="G961" s="56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5.75" customHeight="1">
      <c r="A962" s="22"/>
      <c r="B962" s="21"/>
      <c r="C962" s="21"/>
      <c r="D962" s="21"/>
      <c r="E962" s="22"/>
      <c r="F962" s="56"/>
      <c r="G962" s="56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5.75" customHeight="1">
      <c r="A963" s="22"/>
      <c r="B963" s="21"/>
      <c r="C963" s="21"/>
      <c r="D963" s="21"/>
      <c r="E963" s="22"/>
      <c r="F963" s="56"/>
      <c r="G963" s="56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5.75" customHeight="1">
      <c r="A964" s="22"/>
      <c r="B964" s="21"/>
      <c r="C964" s="21"/>
      <c r="D964" s="21"/>
      <c r="E964" s="22"/>
      <c r="F964" s="56"/>
      <c r="G964" s="56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5.75" customHeight="1">
      <c r="A965" s="22"/>
      <c r="B965" s="21"/>
      <c r="C965" s="21"/>
      <c r="D965" s="21"/>
      <c r="E965" s="22"/>
      <c r="F965" s="56"/>
      <c r="G965" s="56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5.75" customHeight="1">
      <c r="A966" s="22"/>
      <c r="B966" s="21"/>
      <c r="C966" s="21"/>
      <c r="D966" s="21"/>
      <c r="E966" s="22"/>
      <c r="F966" s="56"/>
      <c r="G966" s="56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5.75" customHeight="1">
      <c r="A967" s="22"/>
      <c r="B967" s="21"/>
      <c r="C967" s="21"/>
      <c r="D967" s="21"/>
      <c r="E967" s="22"/>
      <c r="F967" s="56"/>
      <c r="G967" s="56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5.75" customHeight="1">
      <c r="A968" s="22"/>
      <c r="B968" s="21"/>
      <c r="C968" s="21"/>
      <c r="D968" s="21"/>
      <c r="E968" s="22"/>
      <c r="F968" s="56"/>
      <c r="G968" s="56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5.75" customHeight="1">
      <c r="A969" s="22"/>
      <c r="B969" s="21"/>
      <c r="C969" s="21"/>
      <c r="D969" s="21"/>
      <c r="E969" s="22"/>
      <c r="F969" s="56"/>
      <c r="G969" s="56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5.75" customHeight="1">
      <c r="A970" s="22"/>
      <c r="B970" s="21"/>
      <c r="C970" s="21"/>
      <c r="D970" s="21"/>
      <c r="E970" s="22"/>
      <c r="F970" s="56"/>
      <c r="G970" s="56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5.75" customHeight="1">
      <c r="A971" s="22"/>
      <c r="B971" s="21"/>
      <c r="C971" s="21"/>
      <c r="D971" s="21"/>
      <c r="E971" s="22"/>
      <c r="F971" s="56"/>
      <c r="G971" s="56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5.75" customHeight="1">
      <c r="A972" s="22"/>
      <c r="B972" s="21"/>
      <c r="C972" s="21"/>
      <c r="D972" s="21"/>
      <c r="E972" s="22"/>
      <c r="F972" s="56"/>
      <c r="G972" s="56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5.75" customHeight="1">
      <c r="A973" s="22"/>
      <c r="B973" s="21"/>
      <c r="C973" s="21"/>
      <c r="D973" s="21"/>
      <c r="E973" s="22"/>
      <c r="F973" s="56"/>
      <c r="G973" s="56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5.75" customHeight="1">
      <c r="A974" s="22"/>
      <c r="B974" s="21"/>
      <c r="C974" s="21"/>
      <c r="D974" s="21"/>
      <c r="E974" s="22"/>
      <c r="F974" s="56"/>
      <c r="G974" s="56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5.75" customHeight="1">
      <c r="A975" s="22"/>
      <c r="B975" s="21"/>
      <c r="C975" s="21"/>
      <c r="D975" s="21"/>
      <c r="E975" s="22"/>
      <c r="F975" s="56"/>
      <c r="G975" s="56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5.75" customHeight="1">
      <c r="A976" s="22"/>
      <c r="B976" s="21"/>
      <c r="C976" s="21"/>
      <c r="D976" s="21"/>
      <c r="E976" s="22"/>
      <c r="F976" s="56"/>
      <c r="G976" s="56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5.75" customHeight="1">
      <c r="A977" s="22"/>
      <c r="B977" s="21"/>
      <c r="C977" s="21"/>
      <c r="D977" s="21"/>
      <c r="E977" s="22"/>
      <c r="F977" s="56"/>
      <c r="G977" s="56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5.75" customHeight="1">
      <c r="A978" s="22"/>
      <c r="B978" s="21"/>
      <c r="C978" s="21"/>
      <c r="D978" s="21"/>
      <c r="E978" s="22"/>
      <c r="F978" s="56"/>
      <c r="G978" s="56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5.75" customHeight="1">
      <c r="A979" s="22"/>
      <c r="B979" s="21"/>
      <c r="C979" s="21"/>
      <c r="D979" s="21"/>
      <c r="E979" s="22"/>
      <c r="F979" s="56"/>
      <c r="G979" s="56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5.75" customHeight="1">
      <c r="A980" s="22"/>
      <c r="B980" s="21"/>
      <c r="C980" s="21"/>
      <c r="D980" s="21"/>
      <c r="E980" s="22"/>
      <c r="F980" s="56"/>
      <c r="G980" s="56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5.75" customHeight="1">
      <c r="A981" s="22"/>
      <c r="B981" s="21"/>
      <c r="C981" s="21"/>
      <c r="D981" s="21"/>
      <c r="E981" s="22"/>
      <c r="F981" s="56"/>
      <c r="G981" s="56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5.75" customHeight="1">
      <c r="A982" s="22"/>
      <c r="B982" s="21"/>
      <c r="C982" s="21"/>
      <c r="D982" s="21"/>
      <c r="E982" s="22"/>
      <c r="F982" s="56"/>
      <c r="G982" s="56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5.75" customHeight="1">
      <c r="A983" s="22"/>
      <c r="B983" s="21"/>
      <c r="C983" s="21"/>
      <c r="D983" s="21"/>
      <c r="E983" s="22"/>
      <c r="F983" s="56"/>
      <c r="G983" s="56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5.75" customHeight="1">
      <c r="A984" s="22"/>
      <c r="B984" s="21"/>
      <c r="C984" s="21"/>
      <c r="D984" s="21"/>
      <c r="E984" s="22"/>
      <c r="F984" s="56"/>
      <c r="G984" s="56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5.75" customHeight="1">
      <c r="A985" s="22"/>
      <c r="B985" s="21"/>
      <c r="C985" s="21"/>
      <c r="D985" s="21"/>
      <c r="E985" s="22"/>
      <c r="F985" s="56"/>
      <c r="G985" s="56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5.75" customHeight="1">
      <c r="A986" s="22"/>
      <c r="B986" s="21"/>
      <c r="C986" s="21"/>
      <c r="D986" s="21"/>
      <c r="E986" s="22"/>
      <c r="F986" s="56"/>
      <c r="G986" s="56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5.75" customHeight="1">
      <c r="A987" s="22"/>
      <c r="B987" s="21"/>
      <c r="C987" s="21"/>
      <c r="D987" s="21"/>
      <c r="E987" s="22"/>
      <c r="F987" s="56"/>
      <c r="G987" s="56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5.75" customHeight="1">
      <c r="A988" s="22"/>
      <c r="B988" s="21"/>
      <c r="C988" s="21"/>
      <c r="D988" s="21"/>
      <c r="E988" s="22"/>
      <c r="F988" s="56"/>
      <c r="G988" s="56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5.75" customHeight="1">
      <c r="A989" s="22"/>
      <c r="B989" s="21"/>
      <c r="C989" s="21"/>
      <c r="D989" s="21"/>
      <c r="E989" s="22"/>
      <c r="F989" s="56"/>
      <c r="G989" s="56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5.75" customHeight="1">
      <c r="A990" s="22"/>
      <c r="B990" s="21"/>
      <c r="C990" s="21"/>
      <c r="D990" s="21"/>
      <c r="E990" s="22"/>
      <c r="F990" s="56"/>
      <c r="G990" s="56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5.75" customHeight="1">
      <c r="A991" s="22"/>
      <c r="B991" s="21"/>
      <c r="C991" s="21"/>
      <c r="D991" s="21"/>
      <c r="E991" s="22"/>
      <c r="F991" s="56"/>
      <c r="G991" s="56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5.75" customHeight="1">
      <c r="A992" s="22"/>
      <c r="B992" s="21"/>
      <c r="C992" s="21"/>
      <c r="D992" s="21"/>
      <c r="E992" s="22"/>
      <c r="F992" s="56"/>
      <c r="G992" s="56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5.75" customHeight="1">
      <c r="A993" s="22"/>
      <c r="B993" s="21"/>
      <c r="C993" s="21"/>
      <c r="D993" s="21"/>
      <c r="E993" s="22"/>
      <c r="F993" s="56"/>
      <c r="G993" s="56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5.75" customHeight="1">
      <c r="A994" s="22"/>
      <c r="B994" s="21"/>
      <c r="C994" s="21"/>
      <c r="D994" s="21"/>
      <c r="E994" s="22"/>
      <c r="F994" s="56"/>
      <c r="G994" s="56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5.75" customHeight="1">
      <c r="A995" s="22"/>
      <c r="B995" s="21"/>
      <c r="C995" s="21"/>
      <c r="D995" s="21"/>
      <c r="E995" s="22"/>
      <c r="F995" s="56"/>
      <c r="G995" s="56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5.75" customHeight="1">
      <c r="A996" s="22"/>
      <c r="B996" s="21"/>
      <c r="C996" s="21"/>
      <c r="D996" s="21"/>
      <c r="E996" s="22"/>
      <c r="F996" s="56"/>
      <c r="G996" s="56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5.75" customHeight="1">
      <c r="A997" s="22"/>
      <c r="B997" s="21"/>
      <c r="C997" s="21"/>
      <c r="D997" s="21"/>
      <c r="E997" s="22"/>
      <c r="F997" s="56"/>
      <c r="G997" s="56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5.75" customHeight="1">
      <c r="A998" s="22"/>
      <c r="B998" s="21"/>
      <c r="C998" s="21"/>
      <c r="D998" s="21"/>
      <c r="E998" s="22"/>
      <c r="F998" s="56"/>
      <c r="G998" s="56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5.75" customHeight="1">
      <c r="A999" s="22"/>
      <c r="B999" s="21"/>
      <c r="C999" s="21"/>
      <c r="D999" s="21"/>
      <c r="E999" s="22"/>
      <c r="F999" s="56"/>
      <c r="G999" s="56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5.75" customHeight="1">
      <c r="A1000" s="22"/>
      <c r="B1000" s="21"/>
      <c r="C1000" s="21"/>
      <c r="D1000" s="21"/>
      <c r="E1000" s="22"/>
      <c r="F1000" s="56"/>
      <c r="G1000" s="56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$A$1:$G$50"/>
  <printOptions/>
  <pageMargins bottom="1.0" footer="0.0" header="0.0" left="0.75" right="0.75" top="1.0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3.38"/>
    <col customWidth="1" min="2" max="2" width="13.13"/>
    <col customWidth="1" min="3" max="3" width="8.38"/>
    <col customWidth="1" min="4" max="4" width="9.88"/>
    <col customWidth="1" min="5" max="5" width="13.13"/>
    <col customWidth="1" min="6" max="6" width="6.25"/>
    <col customWidth="1" min="7" max="7" width="19.0"/>
    <col customWidth="1" min="8" max="8" width="6.88"/>
    <col customWidth="1" min="9" max="26" width="8.63"/>
  </cols>
  <sheetData>
    <row r="1" ht="14.25" customHeight="1">
      <c r="A1" s="36" t="s">
        <v>95</v>
      </c>
      <c r="B1" s="37" t="s">
        <v>96</v>
      </c>
      <c r="C1" s="37" t="s">
        <v>583</v>
      </c>
      <c r="D1" s="26" t="s">
        <v>98</v>
      </c>
      <c r="E1" s="38" t="s">
        <v>99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39">
        <v>39069.0</v>
      </c>
      <c r="B2" s="40" t="s">
        <v>123</v>
      </c>
      <c r="C2" s="40" t="s">
        <v>106</v>
      </c>
      <c r="D2" s="31" t="s">
        <v>107</v>
      </c>
      <c r="E2" s="30">
        <v>85.0</v>
      </c>
      <c r="F2" s="21"/>
      <c r="G2" s="45" t="s">
        <v>586</v>
      </c>
      <c r="H2" s="57">
        <f>AVERAGE(E2:E7)</f>
        <v>42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39">
        <v>39078.0</v>
      </c>
      <c r="B3" s="40" t="s">
        <v>116</v>
      </c>
      <c r="C3" s="40" t="s">
        <v>106</v>
      </c>
      <c r="D3" s="31" t="s">
        <v>107</v>
      </c>
      <c r="E3" s="30">
        <v>10.0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39">
        <v>39093.0</v>
      </c>
      <c r="B4" s="40" t="s">
        <v>121</v>
      </c>
      <c r="C4" s="40" t="s">
        <v>106</v>
      </c>
      <c r="D4" s="31" t="s">
        <v>107</v>
      </c>
      <c r="E4" s="30">
        <v>1.0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39">
        <v>39099.0</v>
      </c>
      <c r="B5" s="40" t="s">
        <v>100</v>
      </c>
      <c r="C5" s="40" t="s">
        <v>106</v>
      </c>
      <c r="D5" s="31" t="s">
        <v>107</v>
      </c>
      <c r="E5" s="30">
        <v>51.0</v>
      </c>
      <c r="F5" s="21"/>
      <c r="G5" s="21"/>
      <c r="H5" s="21">
        <f>AVERAGEIF(B2:B7,"anderson",E2:E7)</f>
        <v>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39">
        <v>39132.0</v>
      </c>
      <c r="B6" s="40" t="s">
        <v>116</v>
      </c>
      <c r="C6" s="40" t="s">
        <v>106</v>
      </c>
      <c r="D6" s="31" t="s">
        <v>107</v>
      </c>
      <c r="E6" s="30">
        <v>52.0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39">
        <v>39180.0</v>
      </c>
      <c r="B7" s="40" t="s">
        <v>124</v>
      </c>
      <c r="C7" s="40" t="s">
        <v>106</v>
      </c>
      <c r="D7" s="31" t="s">
        <v>107</v>
      </c>
      <c r="E7" s="30">
        <v>53.0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9.75"/>
    <col customWidth="1" min="2" max="2" width="23.25"/>
    <col customWidth="1" min="3" max="3" width="13.38"/>
    <col customWidth="1" min="4" max="4" width="14.0"/>
    <col customWidth="1" min="5" max="6" width="9.13"/>
    <col customWidth="1" min="7" max="26" width="8.63"/>
  </cols>
  <sheetData>
    <row r="1" ht="14.25" customHeight="1">
      <c r="A1" s="46" t="s">
        <v>587</v>
      </c>
      <c r="B1" s="46" t="s">
        <v>588</v>
      </c>
      <c r="C1" s="46" t="s">
        <v>589</v>
      </c>
      <c r="D1" s="46" t="s">
        <v>590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591</v>
      </c>
      <c r="B2" s="40" t="s">
        <v>83</v>
      </c>
      <c r="C2" s="30" t="b">
        <f t="shared" ref="C2:C9" si="1">A2=B2</f>
        <v>1</v>
      </c>
      <c r="D2" s="30" t="b">
        <f t="shared" ref="D2:D9" si="2">EXACT(A2,B2)</f>
        <v>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129</v>
      </c>
      <c r="B3" s="40" t="s">
        <v>592</v>
      </c>
      <c r="C3" s="30" t="b">
        <f t="shared" si="1"/>
        <v>1</v>
      </c>
      <c r="D3" s="30" t="b">
        <f t="shared" si="2"/>
        <v>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86</v>
      </c>
      <c r="B4" s="40" t="s">
        <v>86</v>
      </c>
      <c r="C4" s="30" t="b">
        <f t="shared" si="1"/>
        <v>1</v>
      </c>
      <c r="D4" s="30" t="b">
        <f t="shared" si="2"/>
        <v>1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132</v>
      </c>
      <c r="B5" s="40" t="s">
        <v>593</v>
      </c>
      <c r="C5" s="30" t="b">
        <f t="shared" si="1"/>
        <v>1</v>
      </c>
      <c r="D5" s="30" t="b">
        <f t="shared" si="2"/>
        <v>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133</v>
      </c>
      <c r="B6" s="40" t="s">
        <v>133</v>
      </c>
      <c r="C6" s="30" t="b">
        <f t="shared" si="1"/>
        <v>1</v>
      </c>
      <c r="D6" s="30" t="b">
        <f t="shared" si="2"/>
        <v>1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87</v>
      </c>
      <c r="B7" s="40" t="s">
        <v>87</v>
      </c>
      <c r="C7" s="30" t="b">
        <f t="shared" si="1"/>
        <v>1</v>
      </c>
      <c r="D7" s="30" t="b">
        <f t="shared" si="2"/>
        <v>1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287</v>
      </c>
      <c r="B8" s="40" t="s">
        <v>134</v>
      </c>
      <c r="C8" s="30" t="b">
        <f t="shared" si="1"/>
        <v>1</v>
      </c>
      <c r="D8" s="30" t="b">
        <f t="shared" si="2"/>
        <v>0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288</v>
      </c>
      <c r="B9" s="40" t="s">
        <v>288</v>
      </c>
      <c r="C9" s="30" t="b">
        <f t="shared" si="1"/>
        <v>1</v>
      </c>
      <c r="D9" s="30" t="b">
        <f t="shared" si="2"/>
        <v>1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22"/>
      <c r="B10" s="22"/>
      <c r="C10" s="22"/>
      <c r="D10" s="2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22"/>
      <c r="B11" s="22"/>
      <c r="C11" s="22"/>
      <c r="D11" s="2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22"/>
      <c r="B12" s="22"/>
      <c r="C12" s="22"/>
      <c r="D12" s="2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22"/>
      <c r="B13" s="22"/>
      <c r="C13" s="22"/>
      <c r="D13" s="22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22"/>
      <c r="B14" s="22"/>
      <c r="C14" s="22"/>
      <c r="D14" s="22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22"/>
      <c r="B15" s="22"/>
      <c r="C15" s="22"/>
      <c r="D15" s="22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22"/>
      <c r="B16" s="22"/>
      <c r="C16" s="22"/>
      <c r="D16" s="22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22"/>
      <c r="B17" s="22"/>
      <c r="C17" s="22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22"/>
      <c r="B18" s="22"/>
      <c r="C18" s="22"/>
      <c r="D18" s="22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22"/>
      <c r="B19" s="22"/>
      <c r="C19" s="22"/>
      <c r="D19" s="22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22"/>
      <c r="B20" s="22"/>
      <c r="C20" s="22"/>
      <c r="D20" s="22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22"/>
      <c r="B21" s="22"/>
      <c r="C21" s="22"/>
      <c r="D21" s="22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22"/>
      <c r="B22" s="22"/>
      <c r="C22" s="22"/>
      <c r="D22" s="22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2"/>
      <c r="B23" s="22"/>
      <c r="C23" s="22"/>
      <c r="D23" s="22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22"/>
      <c r="B24" s="22"/>
      <c r="C24" s="22"/>
      <c r="D24" s="22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2"/>
      <c r="B25" s="22"/>
      <c r="C25" s="22"/>
      <c r="D25" s="22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2"/>
      <c r="B26" s="22"/>
      <c r="C26" s="22"/>
      <c r="D26" s="22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2"/>
      <c r="B27" s="22"/>
      <c r="C27" s="22"/>
      <c r="D27" s="22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2"/>
      <c r="B28" s="22"/>
      <c r="C28" s="22"/>
      <c r="D28" s="22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2"/>
      <c r="B29" s="22"/>
      <c r="C29" s="22"/>
      <c r="D29" s="22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2"/>
      <c r="B30" s="22"/>
      <c r="C30" s="22"/>
      <c r="D30" s="22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2"/>
      <c r="B31" s="22"/>
      <c r="C31" s="22"/>
      <c r="D31" s="22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2"/>
      <c r="B32" s="22"/>
      <c r="C32" s="22"/>
      <c r="D32" s="22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2"/>
      <c r="B33" s="22"/>
      <c r="C33" s="22"/>
      <c r="D33" s="22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2"/>
      <c r="B34" s="22"/>
      <c r="C34" s="22"/>
      <c r="D34" s="22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2"/>
      <c r="B35" s="22"/>
      <c r="C35" s="22"/>
      <c r="D35" s="22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2"/>
      <c r="B36" s="22"/>
      <c r="C36" s="22"/>
      <c r="D36" s="22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2"/>
      <c r="B37" s="22"/>
      <c r="C37" s="22"/>
      <c r="D37" s="22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2"/>
      <c r="B38" s="22"/>
      <c r="C38" s="22"/>
      <c r="D38" s="22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2"/>
      <c r="B39" s="22"/>
      <c r="C39" s="22"/>
      <c r="D39" s="22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2"/>
      <c r="B40" s="22"/>
      <c r="C40" s="22"/>
      <c r="D40" s="22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2"/>
      <c r="B41" s="22"/>
      <c r="C41" s="22"/>
      <c r="D41" s="22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2"/>
      <c r="B42" s="22"/>
      <c r="C42" s="22"/>
      <c r="D42" s="22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2"/>
      <c r="B43" s="22"/>
      <c r="C43" s="22"/>
      <c r="D43" s="22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2"/>
      <c r="B44" s="22"/>
      <c r="C44" s="22"/>
      <c r="D44" s="22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2"/>
      <c r="B45" s="22"/>
      <c r="C45" s="22"/>
      <c r="D45" s="22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2"/>
      <c r="B46" s="22"/>
      <c r="C46" s="22"/>
      <c r="D46" s="22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2"/>
      <c r="B47" s="22"/>
      <c r="C47" s="22"/>
      <c r="D47" s="22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2"/>
      <c r="B48" s="22"/>
      <c r="C48" s="22"/>
      <c r="D48" s="22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2"/>
      <c r="B49" s="22"/>
      <c r="C49" s="22"/>
      <c r="D49" s="22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2"/>
      <c r="B50" s="22"/>
      <c r="C50" s="22"/>
      <c r="D50" s="22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2"/>
      <c r="B51" s="22"/>
      <c r="C51" s="22"/>
      <c r="D51" s="22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2"/>
      <c r="B52" s="22"/>
      <c r="C52" s="22"/>
      <c r="D52" s="22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2"/>
      <c r="B53" s="22"/>
      <c r="C53" s="22"/>
      <c r="D53" s="22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2"/>
      <c r="B54" s="22"/>
      <c r="C54" s="22"/>
      <c r="D54" s="22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2"/>
      <c r="B55" s="22"/>
      <c r="C55" s="22"/>
      <c r="D55" s="22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2"/>
      <c r="B56" s="22"/>
      <c r="C56" s="22"/>
      <c r="D56" s="22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2"/>
      <c r="B57" s="22"/>
      <c r="C57" s="22"/>
      <c r="D57" s="22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2"/>
      <c r="B58" s="22"/>
      <c r="C58" s="22"/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2"/>
      <c r="B59" s="22"/>
      <c r="C59" s="22"/>
      <c r="D59" s="22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2"/>
      <c r="B60" s="22"/>
      <c r="C60" s="22"/>
      <c r="D60" s="22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2"/>
      <c r="B61" s="22"/>
      <c r="C61" s="22"/>
      <c r="D61" s="22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2"/>
      <c r="B62" s="22"/>
      <c r="C62" s="22"/>
      <c r="D62" s="22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2"/>
      <c r="B63" s="22"/>
      <c r="C63" s="22"/>
      <c r="D63" s="22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2"/>
      <c r="B64" s="22"/>
      <c r="C64" s="22"/>
      <c r="D64" s="22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2"/>
      <c r="B65" s="22"/>
      <c r="C65" s="22"/>
      <c r="D65" s="22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2"/>
      <c r="B66" s="22"/>
      <c r="C66" s="22"/>
      <c r="D66" s="22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2"/>
      <c r="B67" s="22"/>
      <c r="C67" s="22"/>
      <c r="D67" s="22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2"/>
      <c r="B68" s="22"/>
      <c r="C68" s="22"/>
      <c r="D68" s="22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2"/>
      <c r="B69" s="22"/>
      <c r="C69" s="22"/>
      <c r="D69" s="22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2"/>
      <c r="B70" s="22"/>
      <c r="C70" s="22"/>
      <c r="D70" s="22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2"/>
      <c r="B71" s="22"/>
      <c r="C71" s="22"/>
      <c r="D71" s="22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2"/>
      <c r="B72" s="22"/>
      <c r="C72" s="22"/>
      <c r="D72" s="22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2"/>
      <c r="B73" s="22"/>
      <c r="C73" s="22"/>
      <c r="D73" s="22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2"/>
      <c r="B74" s="22"/>
      <c r="C74" s="22"/>
      <c r="D74" s="22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2"/>
      <c r="B75" s="22"/>
      <c r="C75" s="22"/>
      <c r="D75" s="22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2"/>
      <c r="B76" s="22"/>
      <c r="C76" s="22"/>
      <c r="D76" s="22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2"/>
      <c r="B77" s="22"/>
      <c r="C77" s="22"/>
      <c r="D77" s="22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2"/>
      <c r="B78" s="22"/>
      <c r="C78" s="22"/>
      <c r="D78" s="22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2"/>
      <c r="B79" s="22"/>
      <c r="C79" s="22"/>
      <c r="D79" s="22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2"/>
      <c r="B80" s="22"/>
      <c r="C80" s="22"/>
      <c r="D80" s="22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2"/>
      <c r="B81" s="22"/>
      <c r="C81" s="22"/>
      <c r="D81" s="22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2"/>
      <c r="B82" s="22"/>
      <c r="C82" s="22"/>
      <c r="D82" s="22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2"/>
      <c r="B83" s="22"/>
      <c r="C83" s="22"/>
      <c r="D83" s="22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2"/>
      <c r="B84" s="22"/>
      <c r="C84" s="22"/>
      <c r="D84" s="22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2"/>
      <c r="B85" s="22"/>
      <c r="C85" s="22"/>
      <c r="D85" s="22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2"/>
      <c r="B86" s="22"/>
      <c r="C86" s="22"/>
      <c r="D86" s="22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2"/>
      <c r="B87" s="22"/>
      <c r="C87" s="22"/>
      <c r="D87" s="22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2"/>
      <c r="B88" s="22"/>
      <c r="C88" s="22"/>
      <c r="D88" s="22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2"/>
      <c r="B89" s="22"/>
      <c r="C89" s="22"/>
      <c r="D89" s="22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2"/>
      <c r="B90" s="22"/>
      <c r="C90" s="22"/>
      <c r="D90" s="22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2"/>
      <c r="B91" s="22"/>
      <c r="C91" s="22"/>
      <c r="D91" s="22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2"/>
      <c r="B92" s="22"/>
      <c r="C92" s="22"/>
      <c r="D92" s="22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2"/>
      <c r="B93" s="22"/>
      <c r="C93" s="22"/>
      <c r="D93" s="22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2"/>
      <c r="B94" s="22"/>
      <c r="C94" s="22"/>
      <c r="D94" s="22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2"/>
      <c r="B95" s="22"/>
      <c r="C95" s="22"/>
      <c r="D95" s="22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2"/>
      <c r="B96" s="22"/>
      <c r="C96" s="22"/>
      <c r="D96" s="22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2"/>
      <c r="B97" s="22"/>
      <c r="C97" s="22"/>
      <c r="D97" s="22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2"/>
      <c r="B98" s="22"/>
      <c r="C98" s="22"/>
      <c r="D98" s="22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2"/>
      <c r="B99" s="22"/>
      <c r="C99" s="22"/>
      <c r="D99" s="22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2"/>
      <c r="B100" s="22"/>
      <c r="C100" s="22"/>
      <c r="D100" s="22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2"/>
      <c r="B101" s="22"/>
      <c r="C101" s="22"/>
      <c r="D101" s="22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2"/>
      <c r="B102" s="22"/>
      <c r="C102" s="22"/>
      <c r="D102" s="22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2"/>
      <c r="B103" s="22"/>
      <c r="C103" s="22"/>
      <c r="D103" s="22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2"/>
      <c r="B104" s="22"/>
      <c r="C104" s="22"/>
      <c r="D104" s="22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2"/>
      <c r="B105" s="22"/>
      <c r="C105" s="22"/>
      <c r="D105" s="22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2"/>
      <c r="B106" s="22"/>
      <c r="C106" s="22"/>
      <c r="D106" s="22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2"/>
      <c r="B107" s="22"/>
      <c r="C107" s="22"/>
      <c r="D107" s="22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2"/>
      <c r="B108" s="22"/>
      <c r="C108" s="22"/>
      <c r="D108" s="22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2"/>
      <c r="B109" s="22"/>
      <c r="C109" s="22"/>
      <c r="D109" s="22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2"/>
      <c r="B110" s="22"/>
      <c r="C110" s="22"/>
      <c r="D110" s="22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2"/>
      <c r="B111" s="22"/>
      <c r="C111" s="22"/>
      <c r="D111" s="22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2"/>
      <c r="B112" s="22"/>
      <c r="C112" s="22"/>
      <c r="D112" s="22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2"/>
      <c r="B113" s="22"/>
      <c r="C113" s="22"/>
      <c r="D113" s="22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2"/>
      <c r="B114" s="22"/>
      <c r="C114" s="22"/>
      <c r="D114" s="22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2"/>
      <c r="B115" s="22"/>
      <c r="C115" s="22"/>
      <c r="D115" s="22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2"/>
      <c r="B116" s="22"/>
      <c r="C116" s="22"/>
      <c r="D116" s="22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2"/>
      <c r="B117" s="22"/>
      <c r="C117" s="22"/>
      <c r="D117" s="22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2"/>
      <c r="B118" s="22"/>
      <c r="C118" s="22"/>
      <c r="D118" s="22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2"/>
      <c r="B119" s="22"/>
      <c r="C119" s="22"/>
      <c r="D119" s="22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2"/>
      <c r="B120" s="22"/>
      <c r="C120" s="22"/>
      <c r="D120" s="22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2"/>
      <c r="B121" s="22"/>
      <c r="C121" s="22"/>
      <c r="D121" s="22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2"/>
      <c r="B122" s="22"/>
      <c r="C122" s="22"/>
      <c r="D122" s="22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2"/>
      <c r="B123" s="22"/>
      <c r="C123" s="22"/>
      <c r="D123" s="22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2"/>
      <c r="B124" s="22"/>
      <c r="C124" s="22"/>
      <c r="D124" s="22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2"/>
      <c r="B125" s="22"/>
      <c r="C125" s="22"/>
      <c r="D125" s="22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2"/>
      <c r="B126" s="22"/>
      <c r="C126" s="22"/>
      <c r="D126" s="22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2"/>
      <c r="B127" s="22"/>
      <c r="C127" s="22"/>
      <c r="D127" s="22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2"/>
      <c r="B128" s="22"/>
      <c r="C128" s="22"/>
      <c r="D128" s="22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2"/>
      <c r="B129" s="22"/>
      <c r="C129" s="22"/>
      <c r="D129" s="22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2"/>
      <c r="B130" s="22"/>
      <c r="C130" s="22"/>
      <c r="D130" s="22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2"/>
      <c r="B131" s="22"/>
      <c r="C131" s="22"/>
      <c r="D131" s="22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2"/>
      <c r="B132" s="22"/>
      <c r="C132" s="22"/>
      <c r="D132" s="22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2"/>
      <c r="B133" s="22"/>
      <c r="C133" s="22"/>
      <c r="D133" s="22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2"/>
      <c r="B134" s="22"/>
      <c r="C134" s="22"/>
      <c r="D134" s="22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2"/>
      <c r="B135" s="22"/>
      <c r="C135" s="22"/>
      <c r="D135" s="22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2"/>
      <c r="B136" s="22"/>
      <c r="C136" s="22"/>
      <c r="D136" s="22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2"/>
      <c r="B137" s="22"/>
      <c r="C137" s="22"/>
      <c r="D137" s="22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2"/>
      <c r="B138" s="22"/>
      <c r="C138" s="22"/>
      <c r="D138" s="22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2"/>
      <c r="B139" s="22"/>
      <c r="C139" s="22"/>
      <c r="D139" s="22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2"/>
      <c r="B140" s="22"/>
      <c r="C140" s="22"/>
      <c r="D140" s="22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2"/>
      <c r="B141" s="22"/>
      <c r="C141" s="22"/>
      <c r="D141" s="22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2"/>
      <c r="B142" s="22"/>
      <c r="C142" s="22"/>
      <c r="D142" s="22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2"/>
      <c r="B143" s="22"/>
      <c r="C143" s="22"/>
      <c r="D143" s="22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2"/>
      <c r="B144" s="22"/>
      <c r="C144" s="22"/>
      <c r="D144" s="22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2"/>
      <c r="B145" s="22"/>
      <c r="C145" s="22"/>
      <c r="D145" s="22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2"/>
      <c r="B146" s="22"/>
      <c r="C146" s="22"/>
      <c r="D146" s="22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2"/>
      <c r="B147" s="22"/>
      <c r="C147" s="22"/>
      <c r="D147" s="22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2"/>
      <c r="B148" s="22"/>
      <c r="C148" s="22"/>
      <c r="D148" s="22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2"/>
      <c r="B149" s="22"/>
      <c r="C149" s="22"/>
      <c r="D149" s="22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2"/>
      <c r="B150" s="22"/>
      <c r="C150" s="22"/>
      <c r="D150" s="22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2"/>
      <c r="B151" s="22"/>
      <c r="C151" s="22"/>
      <c r="D151" s="22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2"/>
      <c r="B152" s="22"/>
      <c r="C152" s="22"/>
      <c r="D152" s="22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2"/>
      <c r="B153" s="22"/>
      <c r="C153" s="22"/>
      <c r="D153" s="22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2"/>
      <c r="B154" s="22"/>
      <c r="C154" s="22"/>
      <c r="D154" s="22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2"/>
      <c r="B155" s="22"/>
      <c r="C155" s="22"/>
      <c r="D155" s="22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2"/>
      <c r="B156" s="22"/>
      <c r="C156" s="22"/>
      <c r="D156" s="22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2"/>
      <c r="B157" s="22"/>
      <c r="C157" s="22"/>
      <c r="D157" s="22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2"/>
      <c r="B158" s="22"/>
      <c r="C158" s="22"/>
      <c r="D158" s="22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2"/>
      <c r="B159" s="22"/>
      <c r="C159" s="22"/>
      <c r="D159" s="22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2"/>
      <c r="B160" s="22"/>
      <c r="C160" s="22"/>
      <c r="D160" s="22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2"/>
      <c r="B161" s="22"/>
      <c r="C161" s="22"/>
      <c r="D161" s="22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2"/>
      <c r="B162" s="22"/>
      <c r="C162" s="22"/>
      <c r="D162" s="22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2"/>
      <c r="B163" s="22"/>
      <c r="C163" s="22"/>
      <c r="D163" s="22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2"/>
      <c r="B164" s="22"/>
      <c r="C164" s="22"/>
      <c r="D164" s="22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2"/>
      <c r="B165" s="22"/>
      <c r="C165" s="22"/>
      <c r="D165" s="22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2"/>
      <c r="B166" s="22"/>
      <c r="C166" s="22"/>
      <c r="D166" s="22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2"/>
      <c r="B167" s="22"/>
      <c r="C167" s="22"/>
      <c r="D167" s="22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2"/>
      <c r="B168" s="22"/>
      <c r="C168" s="22"/>
      <c r="D168" s="22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2"/>
      <c r="B169" s="22"/>
      <c r="C169" s="22"/>
      <c r="D169" s="22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2"/>
      <c r="B170" s="22"/>
      <c r="C170" s="22"/>
      <c r="D170" s="22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2"/>
      <c r="B171" s="22"/>
      <c r="C171" s="22"/>
      <c r="D171" s="22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2"/>
      <c r="B172" s="22"/>
      <c r="C172" s="22"/>
      <c r="D172" s="22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2"/>
      <c r="B173" s="22"/>
      <c r="C173" s="22"/>
      <c r="D173" s="22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2"/>
      <c r="B174" s="22"/>
      <c r="C174" s="22"/>
      <c r="D174" s="22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2"/>
      <c r="B175" s="22"/>
      <c r="C175" s="22"/>
      <c r="D175" s="22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2"/>
      <c r="B176" s="22"/>
      <c r="C176" s="22"/>
      <c r="D176" s="22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2"/>
      <c r="B177" s="22"/>
      <c r="C177" s="22"/>
      <c r="D177" s="22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2"/>
      <c r="B178" s="22"/>
      <c r="C178" s="22"/>
      <c r="D178" s="22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2"/>
      <c r="B179" s="22"/>
      <c r="C179" s="22"/>
      <c r="D179" s="22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2"/>
      <c r="B180" s="22"/>
      <c r="C180" s="22"/>
      <c r="D180" s="22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2"/>
      <c r="B181" s="22"/>
      <c r="C181" s="22"/>
      <c r="D181" s="22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2"/>
      <c r="B182" s="22"/>
      <c r="C182" s="22"/>
      <c r="D182" s="22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2"/>
      <c r="B183" s="22"/>
      <c r="C183" s="22"/>
      <c r="D183" s="22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2"/>
      <c r="B184" s="22"/>
      <c r="C184" s="22"/>
      <c r="D184" s="22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2"/>
      <c r="B185" s="22"/>
      <c r="C185" s="22"/>
      <c r="D185" s="22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2"/>
      <c r="B186" s="22"/>
      <c r="C186" s="22"/>
      <c r="D186" s="22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2"/>
      <c r="B187" s="22"/>
      <c r="C187" s="22"/>
      <c r="D187" s="22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2"/>
      <c r="B188" s="22"/>
      <c r="C188" s="22"/>
      <c r="D188" s="22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2"/>
      <c r="B189" s="22"/>
      <c r="C189" s="22"/>
      <c r="D189" s="22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2"/>
      <c r="B190" s="22"/>
      <c r="C190" s="22"/>
      <c r="D190" s="22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2"/>
      <c r="B191" s="22"/>
      <c r="C191" s="22"/>
      <c r="D191" s="22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2"/>
      <c r="B192" s="22"/>
      <c r="C192" s="22"/>
      <c r="D192" s="22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2"/>
      <c r="B193" s="22"/>
      <c r="C193" s="22"/>
      <c r="D193" s="22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2"/>
      <c r="B194" s="22"/>
      <c r="C194" s="22"/>
      <c r="D194" s="22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2"/>
      <c r="B195" s="22"/>
      <c r="C195" s="22"/>
      <c r="D195" s="22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2"/>
      <c r="B196" s="22"/>
      <c r="C196" s="22"/>
      <c r="D196" s="22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2"/>
      <c r="B197" s="22"/>
      <c r="C197" s="22"/>
      <c r="D197" s="22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2"/>
      <c r="B198" s="22"/>
      <c r="C198" s="22"/>
      <c r="D198" s="22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2"/>
      <c r="B199" s="22"/>
      <c r="C199" s="22"/>
      <c r="D199" s="22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2"/>
      <c r="B200" s="22"/>
      <c r="C200" s="22"/>
      <c r="D200" s="22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2"/>
      <c r="B201" s="22"/>
      <c r="C201" s="22"/>
      <c r="D201" s="22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2"/>
      <c r="B202" s="22"/>
      <c r="C202" s="22"/>
      <c r="D202" s="22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2"/>
      <c r="B203" s="22"/>
      <c r="C203" s="22"/>
      <c r="D203" s="22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2"/>
      <c r="B204" s="22"/>
      <c r="C204" s="22"/>
      <c r="D204" s="22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2"/>
      <c r="B205" s="22"/>
      <c r="C205" s="22"/>
      <c r="D205" s="22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2"/>
      <c r="B206" s="22"/>
      <c r="C206" s="22"/>
      <c r="D206" s="22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2"/>
      <c r="B207" s="22"/>
      <c r="C207" s="22"/>
      <c r="D207" s="22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2"/>
      <c r="B208" s="22"/>
      <c r="C208" s="22"/>
      <c r="D208" s="22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2"/>
      <c r="B209" s="22"/>
      <c r="C209" s="22"/>
      <c r="D209" s="22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2"/>
      <c r="B210" s="22"/>
      <c r="C210" s="22"/>
      <c r="D210" s="22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2"/>
      <c r="B211" s="22"/>
      <c r="C211" s="22"/>
      <c r="D211" s="22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2"/>
      <c r="B212" s="22"/>
      <c r="C212" s="22"/>
      <c r="D212" s="22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2"/>
      <c r="B213" s="22"/>
      <c r="C213" s="22"/>
      <c r="D213" s="22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2"/>
      <c r="B214" s="22"/>
      <c r="C214" s="22"/>
      <c r="D214" s="22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2"/>
      <c r="B215" s="22"/>
      <c r="C215" s="22"/>
      <c r="D215" s="22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2"/>
      <c r="B216" s="22"/>
      <c r="C216" s="22"/>
      <c r="D216" s="22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2"/>
      <c r="B217" s="22"/>
      <c r="C217" s="22"/>
      <c r="D217" s="22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2"/>
      <c r="B218" s="22"/>
      <c r="C218" s="22"/>
      <c r="D218" s="22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2"/>
      <c r="B219" s="22"/>
      <c r="C219" s="22"/>
      <c r="D219" s="22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2"/>
      <c r="B220" s="22"/>
      <c r="C220" s="22"/>
      <c r="D220" s="22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2"/>
      <c r="B221" s="22"/>
      <c r="C221" s="22"/>
      <c r="D221" s="22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2"/>
      <c r="B222" s="22"/>
      <c r="C222" s="22"/>
      <c r="D222" s="22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2"/>
      <c r="B223" s="22"/>
      <c r="C223" s="22"/>
      <c r="D223" s="22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2"/>
      <c r="B224" s="22"/>
      <c r="C224" s="22"/>
      <c r="D224" s="22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2"/>
      <c r="B225" s="22"/>
      <c r="C225" s="22"/>
      <c r="D225" s="22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2"/>
      <c r="B226" s="22"/>
      <c r="C226" s="22"/>
      <c r="D226" s="22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2"/>
      <c r="B227" s="22"/>
      <c r="C227" s="22"/>
      <c r="D227" s="22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2"/>
      <c r="B228" s="22"/>
      <c r="C228" s="22"/>
      <c r="D228" s="22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2"/>
      <c r="B229" s="22"/>
      <c r="C229" s="22"/>
      <c r="D229" s="22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2"/>
      <c r="B230" s="22"/>
      <c r="C230" s="22"/>
      <c r="D230" s="22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2"/>
      <c r="B231" s="22"/>
      <c r="C231" s="22"/>
      <c r="D231" s="22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2"/>
      <c r="B232" s="22"/>
      <c r="C232" s="22"/>
      <c r="D232" s="22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2"/>
      <c r="B233" s="22"/>
      <c r="C233" s="22"/>
      <c r="D233" s="22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2"/>
      <c r="B234" s="22"/>
      <c r="C234" s="22"/>
      <c r="D234" s="22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2"/>
      <c r="B235" s="22"/>
      <c r="C235" s="22"/>
      <c r="D235" s="22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2"/>
      <c r="B236" s="22"/>
      <c r="C236" s="22"/>
      <c r="D236" s="22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2"/>
      <c r="B237" s="22"/>
      <c r="C237" s="22"/>
      <c r="D237" s="22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2"/>
      <c r="B238" s="22"/>
      <c r="C238" s="22"/>
      <c r="D238" s="22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2"/>
      <c r="B239" s="22"/>
      <c r="C239" s="22"/>
      <c r="D239" s="22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2"/>
      <c r="B240" s="22"/>
      <c r="C240" s="22"/>
      <c r="D240" s="22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2"/>
      <c r="B241" s="22"/>
      <c r="C241" s="22"/>
      <c r="D241" s="22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2"/>
      <c r="B242" s="22"/>
      <c r="C242" s="22"/>
      <c r="D242" s="22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2"/>
      <c r="B243" s="22"/>
      <c r="C243" s="22"/>
      <c r="D243" s="22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2"/>
      <c r="B244" s="22"/>
      <c r="C244" s="22"/>
      <c r="D244" s="22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2"/>
      <c r="B245" s="22"/>
      <c r="C245" s="22"/>
      <c r="D245" s="22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2"/>
      <c r="B246" s="22"/>
      <c r="C246" s="22"/>
      <c r="D246" s="22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2"/>
      <c r="B247" s="22"/>
      <c r="C247" s="22"/>
      <c r="D247" s="22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2"/>
      <c r="B248" s="22"/>
      <c r="C248" s="22"/>
      <c r="D248" s="22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2"/>
      <c r="B249" s="22"/>
      <c r="C249" s="22"/>
      <c r="D249" s="22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2"/>
      <c r="B250" s="22"/>
      <c r="C250" s="22"/>
      <c r="D250" s="22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2"/>
      <c r="B251" s="22"/>
      <c r="C251" s="22"/>
      <c r="D251" s="22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2"/>
      <c r="B252" s="22"/>
      <c r="C252" s="22"/>
      <c r="D252" s="22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2"/>
      <c r="B253" s="22"/>
      <c r="C253" s="22"/>
      <c r="D253" s="22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2"/>
      <c r="B254" s="22"/>
      <c r="C254" s="22"/>
      <c r="D254" s="22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2"/>
      <c r="B255" s="22"/>
      <c r="C255" s="22"/>
      <c r="D255" s="22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2"/>
      <c r="B256" s="22"/>
      <c r="C256" s="22"/>
      <c r="D256" s="22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2"/>
      <c r="B257" s="22"/>
      <c r="C257" s="22"/>
      <c r="D257" s="22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2"/>
      <c r="B258" s="22"/>
      <c r="C258" s="22"/>
      <c r="D258" s="22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2"/>
      <c r="B259" s="22"/>
      <c r="C259" s="22"/>
      <c r="D259" s="22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2"/>
      <c r="B260" s="22"/>
      <c r="C260" s="22"/>
      <c r="D260" s="22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2"/>
      <c r="B261" s="22"/>
      <c r="C261" s="22"/>
      <c r="D261" s="22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2"/>
      <c r="B262" s="22"/>
      <c r="C262" s="22"/>
      <c r="D262" s="22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2"/>
      <c r="B263" s="22"/>
      <c r="C263" s="22"/>
      <c r="D263" s="22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2"/>
      <c r="B264" s="22"/>
      <c r="C264" s="22"/>
      <c r="D264" s="22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2"/>
      <c r="B265" s="22"/>
      <c r="C265" s="22"/>
      <c r="D265" s="22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2"/>
      <c r="B266" s="22"/>
      <c r="C266" s="22"/>
      <c r="D266" s="22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2"/>
      <c r="B267" s="22"/>
      <c r="C267" s="22"/>
      <c r="D267" s="22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2"/>
      <c r="B268" s="22"/>
      <c r="C268" s="22"/>
      <c r="D268" s="22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2"/>
      <c r="B269" s="22"/>
      <c r="C269" s="22"/>
      <c r="D269" s="22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2"/>
      <c r="B270" s="22"/>
      <c r="C270" s="22"/>
      <c r="D270" s="22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2"/>
      <c r="B271" s="22"/>
      <c r="C271" s="22"/>
      <c r="D271" s="22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2"/>
      <c r="B272" s="22"/>
      <c r="C272" s="22"/>
      <c r="D272" s="22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2"/>
      <c r="B273" s="22"/>
      <c r="C273" s="22"/>
      <c r="D273" s="22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2"/>
      <c r="B274" s="22"/>
      <c r="C274" s="22"/>
      <c r="D274" s="22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2"/>
      <c r="B275" s="22"/>
      <c r="C275" s="22"/>
      <c r="D275" s="22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2"/>
      <c r="B276" s="22"/>
      <c r="C276" s="22"/>
      <c r="D276" s="22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2"/>
      <c r="B277" s="22"/>
      <c r="C277" s="22"/>
      <c r="D277" s="22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2"/>
      <c r="B278" s="22"/>
      <c r="C278" s="22"/>
      <c r="D278" s="22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2"/>
      <c r="B279" s="22"/>
      <c r="C279" s="22"/>
      <c r="D279" s="22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2"/>
      <c r="B280" s="22"/>
      <c r="C280" s="22"/>
      <c r="D280" s="22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2"/>
      <c r="B281" s="22"/>
      <c r="C281" s="22"/>
      <c r="D281" s="22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2"/>
      <c r="B282" s="22"/>
      <c r="C282" s="22"/>
      <c r="D282" s="22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2"/>
      <c r="B283" s="22"/>
      <c r="C283" s="22"/>
      <c r="D283" s="22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2"/>
      <c r="B284" s="22"/>
      <c r="C284" s="22"/>
      <c r="D284" s="22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2"/>
      <c r="B285" s="22"/>
      <c r="C285" s="22"/>
      <c r="D285" s="22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2"/>
      <c r="B286" s="22"/>
      <c r="C286" s="22"/>
      <c r="D286" s="22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2"/>
      <c r="B287" s="22"/>
      <c r="C287" s="22"/>
      <c r="D287" s="22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2"/>
      <c r="B288" s="22"/>
      <c r="C288" s="22"/>
      <c r="D288" s="22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2"/>
      <c r="B289" s="22"/>
      <c r="C289" s="22"/>
      <c r="D289" s="22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2"/>
      <c r="B290" s="22"/>
      <c r="C290" s="22"/>
      <c r="D290" s="22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2"/>
      <c r="B291" s="22"/>
      <c r="C291" s="22"/>
      <c r="D291" s="22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2"/>
      <c r="B292" s="22"/>
      <c r="C292" s="22"/>
      <c r="D292" s="22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2"/>
      <c r="B293" s="22"/>
      <c r="C293" s="22"/>
      <c r="D293" s="22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2"/>
      <c r="B294" s="22"/>
      <c r="C294" s="22"/>
      <c r="D294" s="22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2"/>
      <c r="B295" s="22"/>
      <c r="C295" s="22"/>
      <c r="D295" s="22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2"/>
      <c r="B296" s="22"/>
      <c r="C296" s="22"/>
      <c r="D296" s="22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2"/>
      <c r="B297" s="22"/>
      <c r="C297" s="22"/>
      <c r="D297" s="22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2"/>
      <c r="B298" s="22"/>
      <c r="C298" s="22"/>
      <c r="D298" s="22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2"/>
      <c r="B299" s="22"/>
      <c r="C299" s="22"/>
      <c r="D299" s="22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2"/>
      <c r="B300" s="22"/>
      <c r="C300" s="22"/>
      <c r="D300" s="22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2"/>
      <c r="B301" s="22"/>
      <c r="C301" s="22"/>
      <c r="D301" s="22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2"/>
      <c r="B302" s="22"/>
      <c r="C302" s="22"/>
      <c r="D302" s="22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2"/>
      <c r="B303" s="22"/>
      <c r="C303" s="22"/>
      <c r="D303" s="22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2"/>
      <c r="B304" s="22"/>
      <c r="C304" s="22"/>
      <c r="D304" s="22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2"/>
      <c r="B305" s="22"/>
      <c r="C305" s="22"/>
      <c r="D305" s="22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2"/>
      <c r="B306" s="22"/>
      <c r="C306" s="22"/>
      <c r="D306" s="22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2"/>
      <c r="B307" s="22"/>
      <c r="C307" s="22"/>
      <c r="D307" s="22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2"/>
      <c r="B308" s="22"/>
      <c r="C308" s="22"/>
      <c r="D308" s="22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2"/>
      <c r="B309" s="22"/>
      <c r="C309" s="22"/>
      <c r="D309" s="22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2"/>
      <c r="B310" s="22"/>
      <c r="C310" s="22"/>
      <c r="D310" s="22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2"/>
      <c r="B311" s="22"/>
      <c r="C311" s="22"/>
      <c r="D311" s="22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2"/>
      <c r="B312" s="22"/>
      <c r="C312" s="22"/>
      <c r="D312" s="22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2"/>
      <c r="B313" s="22"/>
      <c r="C313" s="22"/>
      <c r="D313" s="22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2"/>
      <c r="B314" s="22"/>
      <c r="C314" s="22"/>
      <c r="D314" s="22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2"/>
      <c r="B315" s="22"/>
      <c r="C315" s="22"/>
      <c r="D315" s="22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2"/>
      <c r="B316" s="22"/>
      <c r="C316" s="22"/>
      <c r="D316" s="22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2"/>
      <c r="B317" s="22"/>
      <c r="C317" s="22"/>
      <c r="D317" s="22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2"/>
      <c r="B318" s="22"/>
      <c r="C318" s="22"/>
      <c r="D318" s="22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2"/>
      <c r="B319" s="22"/>
      <c r="C319" s="22"/>
      <c r="D319" s="22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2"/>
      <c r="B320" s="22"/>
      <c r="C320" s="22"/>
      <c r="D320" s="22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2"/>
      <c r="B321" s="22"/>
      <c r="C321" s="22"/>
      <c r="D321" s="22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2"/>
      <c r="B322" s="22"/>
      <c r="C322" s="22"/>
      <c r="D322" s="22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2"/>
      <c r="B323" s="22"/>
      <c r="C323" s="22"/>
      <c r="D323" s="22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2"/>
      <c r="B324" s="22"/>
      <c r="C324" s="22"/>
      <c r="D324" s="22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2"/>
      <c r="B325" s="22"/>
      <c r="C325" s="22"/>
      <c r="D325" s="22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2"/>
      <c r="B326" s="22"/>
      <c r="C326" s="22"/>
      <c r="D326" s="22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2"/>
      <c r="B327" s="22"/>
      <c r="C327" s="22"/>
      <c r="D327" s="22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2"/>
      <c r="B328" s="22"/>
      <c r="C328" s="22"/>
      <c r="D328" s="22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2"/>
      <c r="B329" s="22"/>
      <c r="C329" s="22"/>
      <c r="D329" s="22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2"/>
      <c r="B330" s="22"/>
      <c r="C330" s="22"/>
      <c r="D330" s="22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2"/>
      <c r="B331" s="22"/>
      <c r="C331" s="22"/>
      <c r="D331" s="22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2"/>
      <c r="B332" s="22"/>
      <c r="C332" s="22"/>
      <c r="D332" s="22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2"/>
      <c r="B333" s="22"/>
      <c r="C333" s="22"/>
      <c r="D333" s="22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2"/>
      <c r="B334" s="22"/>
      <c r="C334" s="22"/>
      <c r="D334" s="22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2"/>
      <c r="B335" s="22"/>
      <c r="C335" s="22"/>
      <c r="D335" s="22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2"/>
      <c r="B336" s="22"/>
      <c r="C336" s="22"/>
      <c r="D336" s="22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2"/>
      <c r="B337" s="22"/>
      <c r="C337" s="22"/>
      <c r="D337" s="22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2"/>
      <c r="B338" s="22"/>
      <c r="C338" s="22"/>
      <c r="D338" s="22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2"/>
      <c r="B339" s="22"/>
      <c r="C339" s="22"/>
      <c r="D339" s="22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2"/>
      <c r="B340" s="22"/>
      <c r="C340" s="22"/>
      <c r="D340" s="22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2"/>
      <c r="B341" s="22"/>
      <c r="C341" s="22"/>
      <c r="D341" s="22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2"/>
      <c r="B342" s="22"/>
      <c r="C342" s="22"/>
      <c r="D342" s="22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2"/>
      <c r="B343" s="22"/>
      <c r="C343" s="22"/>
      <c r="D343" s="22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2"/>
      <c r="B344" s="22"/>
      <c r="C344" s="22"/>
      <c r="D344" s="22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2"/>
      <c r="B345" s="22"/>
      <c r="C345" s="22"/>
      <c r="D345" s="22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2"/>
      <c r="B346" s="22"/>
      <c r="C346" s="22"/>
      <c r="D346" s="22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2"/>
      <c r="B347" s="22"/>
      <c r="C347" s="22"/>
      <c r="D347" s="22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2"/>
      <c r="B348" s="22"/>
      <c r="C348" s="22"/>
      <c r="D348" s="22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2"/>
      <c r="B349" s="22"/>
      <c r="C349" s="22"/>
      <c r="D349" s="22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2"/>
      <c r="B350" s="22"/>
      <c r="C350" s="22"/>
      <c r="D350" s="22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2"/>
      <c r="B351" s="22"/>
      <c r="C351" s="22"/>
      <c r="D351" s="22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2"/>
      <c r="B352" s="22"/>
      <c r="C352" s="22"/>
      <c r="D352" s="22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2"/>
      <c r="B353" s="22"/>
      <c r="C353" s="22"/>
      <c r="D353" s="22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2"/>
      <c r="B354" s="22"/>
      <c r="C354" s="22"/>
      <c r="D354" s="22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2"/>
      <c r="B355" s="22"/>
      <c r="C355" s="22"/>
      <c r="D355" s="22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2"/>
      <c r="B356" s="22"/>
      <c r="C356" s="22"/>
      <c r="D356" s="22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2"/>
      <c r="B357" s="22"/>
      <c r="C357" s="22"/>
      <c r="D357" s="22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2"/>
      <c r="B358" s="22"/>
      <c r="C358" s="22"/>
      <c r="D358" s="22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2"/>
      <c r="B359" s="22"/>
      <c r="C359" s="22"/>
      <c r="D359" s="22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2"/>
      <c r="B360" s="22"/>
      <c r="C360" s="22"/>
      <c r="D360" s="22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2"/>
      <c r="B361" s="22"/>
      <c r="C361" s="22"/>
      <c r="D361" s="22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2"/>
      <c r="B362" s="22"/>
      <c r="C362" s="22"/>
      <c r="D362" s="22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2"/>
      <c r="B363" s="22"/>
      <c r="C363" s="22"/>
      <c r="D363" s="22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2"/>
      <c r="B364" s="22"/>
      <c r="C364" s="22"/>
      <c r="D364" s="22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2"/>
      <c r="B365" s="22"/>
      <c r="C365" s="22"/>
      <c r="D365" s="22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2"/>
      <c r="B366" s="22"/>
      <c r="C366" s="22"/>
      <c r="D366" s="22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2"/>
      <c r="B367" s="22"/>
      <c r="C367" s="22"/>
      <c r="D367" s="22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2"/>
      <c r="B368" s="22"/>
      <c r="C368" s="22"/>
      <c r="D368" s="22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2"/>
      <c r="B369" s="22"/>
      <c r="C369" s="22"/>
      <c r="D369" s="22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2"/>
      <c r="B370" s="22"/>
      <c r="C370" s="22"/>
      <c r="D370" s="22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2"/>
      <c r="B371" s="22"/>
      <c r="C371" s="22"/>
      <c r="D371" s="22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2"/>
      <c r="B372" s="22"/>
      <c r="C372" s="22"/>
      <c r="D372" s="22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2"/>
      <c r="B373" s="22"/>
      <c r="C373" s="22"/>
      <c r="D373" s="22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2"/>
      <c r="B374" s="22"/>
      <c r="C374" s="22"/>
      <c r="D374" s="22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2"/>
      <c r="B375" s="22"/>
      <c r="C375" s="22"/>
      <c r="D375" s="22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2"/>
      <c r="B376" s="22"/>
      <c r="C376" s="22"/>
      <c r="D376" s="22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2"/>
      <c r="B377" s="22"/>
      <c r="C377" s="22"/>
      <c r="D377" s="22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2"/>
      <c r="B378" s="22"/>
      <c r="C378" s="22"/>
      <c r="D378" s="22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2"/>
      <c r="B379" s="22"/>
      <c r="C379" s="22"/>
      <c r="D379" s="22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2"/>
      <c r="B380" s="22"/>
      <c r="C380" s="22"/>
      <c r="D380" s="22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2"/>
      <c r="B381" s="22"/>
      <c r="C381" s="22"/>
      <c r="D381" s="22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2"/>
      <c r="B382" s="22"/>
      <c r="C382" s="22"/>
      <c r="D382" s="22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2"/>
      <c r="B383" s="22"/>
      <c r="C383" s="22"/>
      <c r="D383" s="22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2"/>
      <c r="B384" s="22"/>
      <c r="C384" s="22"/>
      <c r="D384" s="22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2"/>
      <c r="B385" s="22"/>
      <c r="C385" s="22"/>
      <c r="D385" s="22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2"/>
      <c r="B386" s="22"/>
      <c r="C386" s="22"/>
      <c r="D386" s="22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2"/>
      <c r="B387" s="22"/>
      <c r="C387" s="22"/>
      <c r="D387" s="22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2"/>
      <c r="B388" s="22"/>
      <c r="C388" s="22"/>
      <c r="D388" s="22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2"/>
      <c r="B389" s="22"/>
      <c r="C389" s="22"/>
      <c r="D389" s="22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2"/>
      <c r="B390" s="22"/>
      <c r="C390" s="22"/>
      <c r="D390" s="22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2"/>
      <c r="B391" s="22"/>
      <c r="C391" s="22"/>
      <c r="D391" s="22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2"/>
      <c r="B392" s="22"/>
      <c r="C392" s="22"/>
      <c r="D392" s="22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2"/>
      <c r="B393" s="22"/>
      <c r="C393" s="22"/>
      <c r="D393" s="22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2"/>
      <c r="B394" s="22"/>
      <c r="C394" s="22"/>
      <c r="D394" s="22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2"/>
      <c r="B395" s="22"/>
      <c r="C395" s="22"/>
      <c r="D395" s="22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2"/>
      <c r="B396" s="22"/>
      <c r="C396" s="22"/>
      <c r="D396" s="22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2"/>
      <c r="B397" s="22"/>
      <c r="C397" s="22"/>
      <c r="D397" s="22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2"/>
      <c r="B398" s="22"/>
      <c r="C398" s="22"/>
      <c r="D398" s="22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2"/>
      <c r="B399" s="22"/>
      <c r="C399" s="22"/>
      <c r="D399" s="22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2"/>
      <c r="B400" s="22"/>
      <c r="C400" s="22"/>
      <c r="D400" s="22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2"/>
      <c r="B401" s="22"/>
      <c r="C401" s="22"/>
      <c r="D401" s="22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2"/>
      <c r="B402" s="22"/>
      <c r="C402" s="22"/>
      <c r="D402" s="22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2"/>
      <c r="B403" s="22"/>
      <c r="C403" s="22"/>
      <c r="D403" s="22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2"/>
      <c r="B404" s="22"/>
      <c r="C404" s="22"/>
      <c r="D404" s="22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2"/>
      <c r="B405" s="22"/>
      <c r="C405" s="22"/>
      <c r="D405" s="22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2"/>
      <c r="B406" s="22"/>
      <c r="C406" s="22"/>
      <c r="D406" s="22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2"/>
      <c r="B407" s="22"/>
      <c r="C407" s="22"/>
      <c r="D407" s="22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2"/>
      <c r="B408" s="22"/>
      <c r="C408" s="22"/>
      <c r="D408" s="22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2"/>
      <c r="B409" s="22"/>
      <c r="C409" s="22"/>
      <c r="D409" s="22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2"/>
      <c r="B410" s="22"/>
      <c r="C410" s="22"/>
      <c r="D410" s="22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2"/>
      <c r="B411" s="22"/>
      <c r="C411" s="22"/>
      <c r="D411" s="22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2"/>
      <c r="B412" s="22"/>
      <c r="C412" s="22"/>
      <c r="D412" s="22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2"/>
      <c r="B413" s="22"/>
      <c r="C413" s="22"/>
      <c r="D413" s="22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2"/>
      <c r="B414" s="22"/>
      <c r="C414" s="22"/>
      <c r="D414" s="22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2"/>
      <c r="B415" s="22"/>
      <c r="C415" s="22"/>
      <c r="D415" s="22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2"/>
      <c r="B416" s="22"/>
      <c r="C416" s="22"/>
      <c r="D416" s="22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2"/>
      <c r="B417" s="22"/>
      <c r="C417" s="22"/>
      <c r="D417" s="22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2"/>
      <c r="B418" s="22"/>
      <c r="C418" s="22"/>
      <c r="D418" s="22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2"/>
      <c r="B419" s="22"/>
      <c r="C419" s="22"/>
      <c r="D419" s="22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2"/>
      <c r="B420" s="22"/>
      <c r="C420" s="22"/>
      <c r="D420" s="22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2"/>
      <c r="B421" s="22"/>
      <c r="C421" s="22"/>
      <c r="D421" s="22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2"/>
      <c r="B422" s="22"/>
      <c r="C422" s="22"/>
      <c r="D422" s="22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2"/>
      <c r="B423" s="22"/>
      <c r="C423" s="22"/>
      <c r="D423" s="22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2"/>
      <c r="B424" s="22"/>
      <c r="C424" s="22"/>
      <c r="D424" s="22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2"/>
      <c r="B425" s="22"/>
      <c r="C425" s="22"/>
      <c r="D425" s="22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2"/>
      <c r="B426" s="22"/>
      <c r="C426" s="22"/>
      <c r="D426" s="22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2"/>
      <c r="B427" s="22"/>
      <c r="C427" s="22"/>
      <c r="D427" s="22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2"/>
      <c r="B428" s="22"/>
      <c r="C428" s="22"/>
      <c r="D428" s="22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2"/>
      <c r="B429" s="22"/>
      <c r="C429" s="22"/>
      <c r="D429" s="22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2"/>
      <c r="B430" s="22"/>
      <c r="C430" s="22"/>
      <c r="D430" s="22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2"/>
      <c r="B431" s="22"/>
      <c r="C431" s="22"/>
      <c r="D431" s="22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2"/>
      <c r="B432" s="22"/>
      <c r="C432" s="22"/>
      <c r="D432" s="22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2"/>
      <c r="B433" s="22"/>
      <c r="C433" s="22"/>
      <c r="D433" s="22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2"/>
      <c r="B434" s="22"/>
      <c r="C434" s="22"/>
      <c r="D434" s="22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2"/>
      <c r="B435" s="22"/>
      <c r="C435" s="22"/>
      <c r="D435" s="22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2"/>
      <c r="B436" s="22"/>
      <c r="C436" s="22"/>
      <c r="D436" s="22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2"/>
      <c r="B437" s="22"/>
      <c r="C437" s="22"/>
      <c r="D437" s="22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2"/>
      <c r="B438" s="22"/>
      <c r="C438" s="22"/>
      <c r="D438" s="22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2"/>
      <c r="B439" s="22"/>
      <c r="C439" s="22"/>
      <c r="D439" s="22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2"/>
      <c r="B440" s="22"/>
      <c r="C440" s="22"/>
      <c r="D440" s="22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2"/>
      <c r="B441" s="22"/>
      <c r="C441" s="22"/>
      <c r="D441" s="22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2"/>
      <c r="B442" s="22"/>
      <c r="C442" s="22"/>
      <c r="D442" s="22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2"/>
      <c r="B443" s="22"/>
      <c r="C443" s="22"/>
      <c r="D443" s="22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2"/>
      <c r="B444" s="22"/>
      <c r="C444" s="22"/>
      <c r="D444" s="22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2"/>
      <c r="B445" s="22"/>
      <c r="C445" s="22"/>
      <c r="D445" s="22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2"/>
      <c r="B446" s="22"/>
      <c r="C446" s="22"/>
      <c r="D446" s="22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2"/>
      <c r="B447" s="22"/>
      <c r="C447" s="22"/>
      <c r="D447" s="22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2"/>
      <c r="B448" s="22"/>
      <c r="C448" s="22"/>
      <c r="D448" s="22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2"/>
      <c r="B449" s="22"/>
      <c r="C449" s="22"/>
      <c r="D449" s="22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2"/>
      <c r="B450" s="22"/>
      <c r="C450" s="22"/>
      <c r="D450" s="22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2"/>
      <c r="B451" s="22"/>
      <c r="C451" s="22"/>
      <c r="D451" s="22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2"/>
      <c r="B452" s="22"/>
      <c r="C452" s="22"/>
      <c r="D452" s="22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2"/>
      <c r="B453" s="22"/>
      <c r="C453" s="22"/>
      <c r="D453" s="22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2"/>
      <c r="B454" s="22"/>
      <c r="C454" s="22"/>
      <c r="D454" s="22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2"/>
      <c r="B455" s="22"/>
      <c r="C455" s="22"/>
      <c r="D455" s="22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2"/>
      <c r="B456" s="22"/>
      <c r="C456" s="22"/>
      <c r="D456" s="22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2"/>
      <c r="B457" s="22"/>
      <c r="C457" s="22"/>
      <c r="D457" s="22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2"/>
      <c r="B458" s="22"/>
      <c r="C458" s="22"/>
      <c r="D458" s="22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2"/>
      <c r="B459" s="22"/>
      <c r="C459" s="22"/>
      <c r="D459" s="22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2"/>
      <c r="B460" s="22"/>
      <c r="C460" s="22"/>
      <c r="D460" s="22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2"/>
      <c r="B461" s="22"/>
      <c r="C461" s="22"/>
      <c r="D461" s="22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2"/>
      <c r="B462" s="22"/>
      <c r="C462" s="22"/>
      <c r="D462" s="22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2"/>
      <c r="B463" s="22"/>
      <c r="C463" s="22"/>
      <c r="D463" s="22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2"/>
      <c r="B464" s="22"/>
      <c r="C464" s="22"/>
      <c r="D464" s="22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2"/>
      <c r="B465" s="22"/>
      <c r="C465" s="22"/>
      <c r="D465" s="22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2"/>
      <c r="B466" s="22"/>
      <c r="C466" s="22"/>
      <c r="D466" s="22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2"/>
      <c r="B467" s="22"/>
      <c r="C467" s="22"/>
      <c r="D467" s="22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2"/>
      <c r="B468" s="22"/>
      <c r="C468" s="22"/>
      <c r="D468" s="22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2"/>
      <c r="B469" s="22"/>
      <c r="C469" s="22"/>
      <c r="D469" s="22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2"/>
      <c r="B470" s="22"/>
      <c r="C470" s="22"/>
      <c r="D470" s="22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2"/>
      <c r="B471" s="22"/>
      <c r="C471" s="22"/>
      <c r="D471" s="22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2"/>
      <c r="B472" s="22"/>
      <c r="C472" s="22"/>
      <c r="D472" s="22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2"/>
      <c r="B473" s="22"/>
      <c r="C473" s="22"/>
      <c r="D473" s="22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2"/>
      <c r="B474" s="22"/>
      <c r="C474" s="22"/>
      <c r="D474" s="22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2"/>
      <c r="B475" s="22"/>
      <c r="C475" s="22"/>
      <c r="D475" s="22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2"/>
      <c r="B476" s="22"/>
      <c r="C476" s="22"/>
      <c r="D476" s="22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2"/>
      <c r="B477" s="22"/>
      <c r="C477" s="22"/>
      <c r="D477" s="22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2"/>
      <c r="B478" s="22"/>
      <c r="C478" s="22"/>
      <c r="D478" s="22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2"/>
      <c r="B479" s="22"/>
      <c r="C479" s="22"/>
      <c r="D479" s="22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2"/>
      <c r="B480" s="22"/>
      <c r="C480" s="22"/>
      <c r="D480" s="22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2"/>
      <c r="B481" s="22"/>
      <c r="C481" s="22"/>
      <c r="D481" s="22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2"/>
      <c r="B482" s="22"/>
      <c r="C482" s="22"/>
      <c r="D482" s="22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2"/>
      <c r="B483" s="22"/>
      <c r="C483" s="22"/>
      <c r="D483" s="22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2"/>
      <c r="B484" s="22"/>
      <c r="C484" s="22"/>
      <c r="D484" s="22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2"/>
      <c r="B485" s="22"/>
      <c r="C485" s="22"/>
      <c r="D485" s="22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2"/>
      <c r="B486" s="22"/>
      <c r="C486" s="22"/>
      <c r="D486" s="22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2"/>
      <c r="B487" s="22"/>
      <c r="C487" s="22"/>
      <c r="D487" s="22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2"/>
      <c r="B488" s="22"/>
      <c r="C488" s="22"/>
      <c r="D488" s="22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2"/>
      <c r="B489" s="22"/>
      <c r="C489" s="22"/>
      <c r="D489" s="22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2"/>
      <c r="B490" s="22"/>
      <c r="C490" s="22"/>
      <c r="D490" s="22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2"/>
      <c r="B491" s="22"/>
      <c r="C491" s="22"/>
      <c r="D491" s="22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2"/>
      <c r="B492" s="22"/>
      <c r="C492" s="22"/>
      <c r="D492" s="22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2"/>
      <c r="B493" s="22"/>
      <c r="C493" s="22"/>
      <c r="D493" s="22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2"/>
      <c r="B494" s="22"/>
      <c r="C494" s="22"/>
      <c r="D494" s="22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2"/>
      <c r="B495" s="22"/>
      <c r="C495" s="22"/>
      <c r="D495" s="22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2"/>
      <c r="B496" s="22"/>
      <c r="C496" s="22"/>
      <c r="D496" s="22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2"/>
      <c r="B497" s="22"/>
      <c r="C497" s="22"/>
      <c r="D497" s="22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2"/>
      <c r="B498" s="22"/>
      <c r="C498" s="22"/>
      <c r="D498" s="22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2"/>
      <c r="B499" s="22"/>
      <c r="C499" s="22"/>
      <c r="D499" s="22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2"/>
      <c r="B500" s="22"/>
      <c r="C500" s="22"/>
      <c r="D500" s="22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2"/>
      <c r="B501" s="22"/>
      <c r="C501" s="22"/>
      <c r="D501" s="22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2"/>
      <c r="B502" s="22"/>
      <c r="C502" s="22"/>
      <c r="D502" s="22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2"/>
      <c r="B503" s="22"/>
      <c r="C503" s="22"/>
      <c r="D503" s="22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2"/>
      <c r="B504" s="22"/>
      <c r="C504" s="22"/>
      <c r="D504" s="22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2"/>
      <c r="B505" s="22"/>
      <c r="C505" s="22"/>
      <c r="D505" s="22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2"/>
      <c r="B506" s="22"/>
      <c r="C506" s="22"/>
      <c r="D506" s="22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2"/>
      <c r="B507" s="22"/>
      <c r="C507" s="22"/>
      <c r="D507" s="22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2"/>
      <c r="B508" s="22"/>
      <c r="C508" s="22"/>
      <c r="D508" s="22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2"/>
      <c r="B509" s="22"/>
      <c r="C509" s="22"/>
      <c r="D509" s="22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2"/>
      <c r="B510" s="22"/>
      <c r="C510" s="22"/>
      <c r="D510" s="22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2"/>
      <c r="B511" s="22"/>
      <c r="C511" s="22"/>
      <c r="D511" s="22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2"/>
      <c r="B512" s="22"/>
      <c r="C512" s="22"/>
      <c r="D512" s="22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2"/>
      <c r="B513" s="22"/>
      <c r="C513" s="22"/>
      <c r="D513" s="22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2"/>
      <c r="B514" s="22"/>
      <c r="C514" s="22"/>
      <c r="D514" s="22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2"/>
      <c r="B515" s="22"/>
      <c r="C515" s="22"/>
      <c r="D515" s="22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2"/>
      <c r="B516" s="22"/>
      <c r="C516" s="22"/>
      <c r="D516" s="22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2"/>
      <c r="B517" s="22"/>
      <c r="C517" s="22"/>
      <c r="D517" s="22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2"/>
      <c r="B518" s="22"/>
      <c r="C518" s="22"/>
      <c r="D518" s="22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2"/>
      <c r="B519" s="22"/>
      <c r="C519" s="22"/>
      <c r="D519" s="22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2"/>
      <c r="B520" s="22"/>
      <c r="C520" s="22"/>
      <c r="D520" s="22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2"/>
      <c r="B521" s="22"/>
      <c r="C521" s="22"/>
      <c r="D521" s="22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2"/>
      <c r="B522" s="22"/>
      <c r="C522" s="22"/>
      <c r="D522" s="22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2"/>
      <c r="B523" s="22"/>
      <c r="C523" s="22"/>
      <c r="D523" s="22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2"/>
      <c r="B524" s="22"/>
      <c r="C524" s="22"/>
      <c r="D524" s="22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2"/>
      <c r="B525" s="22"/>
      <c r="C525" s="22"/>
      <c r="D525" s="22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2"/>
      <c r="B526" s="22"/>
      <c r="C526" s="22"/>
      <c r="D526" s="22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2"/>
      <c r="B527" s="22"/>
      <c r="C527" s="22"/>
      <c r="D527" s="22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2"/>
      <c r="B528" s="22"/>
      <c r="C528" s="22"/>
      <c r="D528" s="22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2"/>
      <c r="B529" s="22"/>
      <c r="C529" s="22"/>
      <c r="D529" s="22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2"/>
      <c r="B530" s="22"/>
      <c r="C530" s="22"/>
      <c r="D530" s="22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2"/>
      <c r="B531" s="22"/>
      <c r="C531" s="22"/>
      <c r="D531" s="22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2"/>
      <c r="B532" s="22"/>
      <c r="C532" s="22"/>
      <c r="D532" s="22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2"/>
      <c r="B533" s="22"/>
      <c r="C533" s="22"/>
      <c r="D533" s="22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2"/>
      <c r="B534" s="22"/>
      <c r="C534" s="22"/>
      <c r="D534" s="22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2"/>
      <c r="B535" s="22"/>
      <c r="C535" s="22"/>
      <c r="D535" s="22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2"/>
      <c r="B536" s="22"/>
      <c r="C536" s="22"/>
      <c r="D536" s="22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2"/>
      <c r="B537" s="22"/>
      <c r="C537" s="22"/>
      <c r="D537" s="22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2"/>
      <c r="B538" s="22"/>
      <c r="C538" s="22"/>
      <c r="D538" s="22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2"/>
      <c r="B539" s="22"/>
      <c r="C539" s="22"/>
      <c r="D539" s="22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2"/>
      <c r="B540" s="22"/>
      <c r="C540" s="22"/>
      <c r="D540" s="22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2"/>
      <c r="B541" s="22"/>
      <c r="C541" s="22"/>
      <c r="D541" s="22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2"/>
      <c r="B542" s="22"/>
      <c r="C542" s="22"/>
      <c r="D542" s="22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2"/>
      <c r="B543" s="22"/>
      <c r="C543" s="22"/>
      <c r="D543" s="22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2"/>
      <c r="B544" s="22"/>
      <c r="C544" s="22"/>
      <c r="D544" s="22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2"/>
      <c r="B545" s="22"/>
      <c r="C545" s="22"/>
      <c r="D545" s="22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2"/>
      <c r="B546" s="22"/>
      <c r="C546" s="22"/>
      <c r="D546" s="22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2"/>
      <c r="B547" s="22"/>
      <c r="C547" s="22"/>
      <c r="D547" s="22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2"/>
      <c r="B548" s="22"/>
      <c r="C548" s="22"/>
      <c r="D548" s="22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2"/>
      <c r="B549" s="22"/>
      <c r="C549" s="22"/>
      <c r="D549" s="22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2"/>
      <c r="B550" s="22"/>
      <c r="C550" s="22"/>
      <c r="D550" s="22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2"/>
      <c r="B551" s="22"/>
      <c r="C551" s="22"/>
      <c r="D551" s="22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2"/>
      <c r="B552" s="22"/>
      <c r="C552" s="22"/>
      <c r="D552" s="22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2"/>
      <c r="B553" s="22"/>
      <c r="C553" s="22"/>
      <c r="D553" s="22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2"/>
      <c r="B554" s="22"/>
      <c r="C554" s="22"/>
      <c r="D554" s="22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2"/>
      <c r="B555" s="22"/>
      <c r="C555" s="22"/>
      <c r="D555" s="22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2"/>
      <c r="B556" s="22"/>
      <c r="C556" s="22"/>
      <c r="D556" s="22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2"/>
      <c r="B557" s="22"/>
      <c r="C557" s="22"/>
      <c r="D557" s="22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2"/>
      <c r="B558" s="22"/>
      <c r="C558" s="22"/>
      <c r="D558" s="22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2"/>
      <c r="B559" s="22"/>
      <c r="C559" s="22"/>
      <c r="D559" s="22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2"/>
      <c r="B560" s="22"/>
      <c r="C560" s="22"/>
      <c r="D560" s="22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2"/>
      <c r="B561" s="22"/>
      <c r="C561" s="22"/>
      <c r="D561" s="22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2"/>
      <c r="B562" s="22"/>
      <c r="C562" s="22"/>
      <c r="D562" s="22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2"/>
      <c r="B563" s="22"/>
      <c r="C563" s="22"/>
      <c r="D563" s="22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2"/>
      <c r="B564" s="22"/>
      <c r="C564" s="22"/>
      <c r="D564" s="22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2"/>
      <c r="B565" s="22"/>
      <c r="C565" s="22"/>
      <c r="D565" s="22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2"/>
      <c r="B566" s="22"/>
      <c r="C566" s="22"/>
      <c r="D566" s="22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2"/>
      <c r="B567" s="22"/>
      <c r="C567" s="22"/>
      <c r="D567" s="22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2"/>
      <c r="B568" s="22"/>
      <c r="C568" s="22"/>
      <c r="D568" s="22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2"/>
      <c r="B569" s="22"/>
      <c r="C569" s="22"/>
      <c r="D569" s="22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2"/>
      <c r="B570" s="22"/>
      <c r="C570" s="22"/>
      <c r="D570" s="22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2"/>
      <c r="B571" s="22"/>
      <c r="C571" s="22"/>
      <c r="D571" s="22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2"/>
      <c r="B572" s="22"/>
      <c r="C572" s="22"/>
      <c r="D572" s="22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2"/>
      <c r="B573" s="22"/>
      <c r="C573" s="22"/>
      <c r="D573" s="22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2"/>
      <c r="B574" s="22"/>
      <c r="C574" s="22"/>
      <c r="D574" s="22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2"/>
      <c r="B575" s="22"/>
      <c r="C575" s="22"/>
      <c r="D575" s="22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2"/>
      <c r="B576" s="22"/>
      <c r="C576" s="22"/>
      <c r="D576" s="22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2"/>
      <c r="B577" s="22"/>
      <c r="C577" s="22"/>
      <c r="D577" s="22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2"/>
      <c r="B578" s="22"/>
      <c r="C578" s="22"/>
      <c r="D578" s="22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2"/>
      <c r="B579" s="22"/>
      <c r="C579" s="22"/>
      <c r="D579" s="22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2"/>
      <c r="B580" s="22"/>
      <c r="C580" s="22"/>
      <c r="D580" s="22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2"/>
      <c r="B581" s="22"/>
      <c r="C581" s="22"/>
      <c r="D581" s="22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2"/>
      <c r="B582" s="22"/>
      <c r="C582" s="22"/>
      <c r="D582" s="22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2"/>
      <c r="B583" s="22"/>
      <c r="C583" s="22"/>
      <c r="D583" s="22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2"/>
      <c r="B584" s="22"/>
      <c r="C584" s="22"/>
      <c r="D584" s="22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2"/>
      <c r="B585" s="22"/>
      <c r="C585" s="22"/>
      <c r="D585" s="22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2"/>
      <c r="B586" s="22"/>
      <c r="C586" s="22"/>
      <c r="D586" s="22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2"/>
      <c r="B587" s="22"/>
      <c r="C587" s="22"/>
      <c r="D587" s="22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2"/>
      <c r="B588" s="22"/>
      <c r="C588" s="22"/>
      <c r="D588" s="22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2"/>
      <c r="B589" s="22"/>
      <c r="C589" s="22"/>
      <c r="D589" s="22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2"/>
      <c r="B590" s="22"/>
      <c r="C590" s="22"/>
      <c r="D590" s="22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2"/>
      <c r="B591" s="22"/>
      <c r="C591" s="22"/>
      <c r="D591" s="22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2"/>
      <c r="B592" s="22"/>
      <c r="C592" s="22"/>
      <c r="D592" s="22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2"/>
      <c r="B593" s="22"/>
      <c r="C593" s="22"/>
      <c r="D593" s="22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2"/>
      <c r="B594" s="22"/>
      <c r="C594" s="22"/>
      <c r="D594" s="22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2"/>
      <c r="B595" s="22"/>
      <c r="C595" s="22"/>
      <c r="D595" s="22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2"/>
      <c r="B596" s="22"/>
      <c r="C596" s="22"/>
      <c r="D596" s="22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2"/>
      <c r="B597" s="22"/>
      <c r="C597" s="22"/>
      <c r="D597" s="22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2"/>
      <c r="B598" s="22"/>
      <c r="C598" s="22"/>
      <c r="D598" s="22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2"/>
      <c r="B599" s="22"/>
      <c r="C599" s="22"/>
      <c r="D599" s="22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2"/>
      <c r="B600" s="22"/>
      <c r="C600" s="22"/>
      <c r="D600" s="22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2"/>
      <c r="B601" s="22"/>
      <c r="C601" s="22"/>
      <c r="D601" s="22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2"/>
      <c r="B602" s="22"/>
      <c r="C602" s="22"/>
      <c r="D602" s="22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2"/>
      <c r="B603" s="22"/>
      <c r="C603" s="22"/>
      <c r="D603" s="22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2"/>
      <c r="B604" s="22"/>
      <c r="C604" s="22"/>
      <c r="D604" s="22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2"/>
      <c r="B605" s="22"/>
      <c r="C605" s="22"/>
      <c r="D605" s="22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2"/>
      <c r="B606" s="22"/>
      <c r="C606" s="22"/>
      <c r="D606" s="22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2"/>
      <c r="B607" s="22"/>
      <c r="C607" s="22"/>
      <c r="D607" s="22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2"/>
      <c r="B608" s="22"/>
      <c r="C608" s="22"/>
      <c r="D608" s="22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2"/>
      <c r="B609" s="22"/>
      <c r="C609" s="22"/>
      <c r="D609" s="22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2"/>
      <c r="B610" s="22"/>
      <c r="C610" s="22"/>
      <c r="D610" s="22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2"/>
      <c r="B611" s="22"/>
      <c r="C611" s="22"/>
      <c r="D611" s="22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2"/>
      <c r="B612" s="22"/>
      <c r="C612" s="22"/>
      <c r="D612" s="22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2"/>
      <c r="B613" s="22"/>
      <c r="C613" s="22"/>
      <c r="D613" s="22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2"/>
      <c r="B614" s="22"/>
      <c r="C614" s="22"/>
      <c r="D614" s="22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2"/>
      <c r="B615" s="22"/>
      <c r="C615" s="22"/>
      <c r="D615" s="22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2"/>
      <c r="B616" s="22"/>
      <c r="C616" s="22"/>
      <c r="D616" s="22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2"/>
      <c r="B617" s="22"/>
      <c r="C617" s="22"/>
      <c r="D617" s="22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2"/>
      <c r="B618" s="22"/>
      <c r="C618" s="22"/>
      <c r="D618" s="22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2"/>
      <c r="B619" s="22"/>
      <c r="C619" s="22"/>
      <c r="D619" s="22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2"/>
      <c r="B620" s="22"/>
      <c r="C620" s="22"/>
      <c r="D620" s="22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2"/>
      <c r="B621" s="22"/>
      <c r="C621" s="22"/>
      <c r="D621" s="22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2"/>
      <c r="B622" s="22"/>
      <c r="C622" s="22"/>
      <c r="D622" s="22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2"/>
      <c r="B623" s="22"/>
      <c r="C623" s="22"/>
      <c r="D623" s="22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2"/>
      <c r="B624" s="22"/>
      <c r="C624" s="22"/>
      <c r="D624" s="22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2"/>
      <c r="B625" s="22"/>
      <c r="C625" s="22"/>
      <c r="D625" s="22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2"/>
      <c r="B626" s="22"/>
      <c r="C626" s="22"/>
      <c r="D626" s="22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2"/>
      <c r="B627" s="22"/>
      <c r="C627" s="22"/>
      <c r="D627" s="22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2"/>
      <c r="B628" s="22"/>
      <c r="C628" s="22"/>
      <c r="D628" s="22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2"/>
      <c r="B629" s="22"/>
      <c r="C629" s="22"/>
      <c r="D629" s="22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2"/>
      <c r="B630" s="22"/>
      <c r="C630" s="22"/>
      <c r="D630" s="22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2"/>
      <c r="B631" s="22"/>
      <c r="C631" s="22"/>
      <c r="D631" s="22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2"/>
      <c r="B632" s="22"/>
      <c r="C632" s="22"/>
      <c r="D632" s="22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2"/>
      <c r="B633" s="22"/>
      <c r="C633" s="22"/>
      <c r="D633" s="22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2"/>
      <c r="B634" s="22"/>
      <c r="C634" s="22"/>
      <c r="D634" s="22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2"/>
      <c r="B635" s="22"/>
      <c r="C635" s="22"/>
      <c r="D635" s="22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2"/>
      <c r="B636" s="22"/>
      <c r="C636" s="22"/>
      <c r="D636" s="22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2"/>
      <c r="B637" s="22"/>
      <c r="C637" s="22"/>
      <c r="D637" s="22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2"/>
      <c r="B638" s="22"/>
      <c r="C638" s="22"/>
      <c r="D638" s="22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2"/>
      <c r="B639" s="22"/>
      <c r="C639" s="22"/>
      <c r="D639" s="22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2"/>
      <c r="B640" s="22"/>
      <c r="C640" s="22"/>
      <c r="D640" s="22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2"/>
      <c r="B641" s="22"/>
      <c r="C641" s="22"/>
      <c r="D641" s="22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2"/>
      <c r="B642" s="22"/>
      <c r="C642" s="22"/>
      <c r="D642" s="22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2"/>
      <c r="B643" s="22"/>
      <c r="C643" s="22"/>
      <c r="D643" s="22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2"/>
      <c r="B644" s="22"/>
      <c r="C644" s="22"/>
      <c r="D644" s="22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2"/>
      <c r="B645" s="22"/>
      <c r="C645" s="22"/>
      <c r="D645" s="22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2"/>
      <c r="B646" s="22"/>
      <c r="C646" s="22"/>
      <c r="D646" s="22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2"/>
      <c r="B647" s="22"/>
      <c r="C647" s="22"/>
      <c r="D647" s="22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2"/>
      <c r="B648" s="22"/>
      <c r="C648" s="22"/>
      <c r="D648" s="22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2"/>
      <c r="B649" s="22"/>
      <c r="C649" s="22"/>
      <c r="D649" s="22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2"/>
      <c r="B650" s="22"/>
      <c r="C650" s="22"/>
      <c r="D650" s="22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2"/>
      <c r="B651" s="22"/>
      <c r="C651" s="22"/>
      <c r="D651" s="22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2"/>
      <c r="B652" s="22"/>
      <c r="C652" s="22"/>
      <c r="D652" s="22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2"/>
      <c r="B653" s="22"/>
      <c r="C653" s="22"/>
      <c r="D653" s="22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2"/>
      <c r="B654" s="22"/>
      <c r="C654" s="22"/>
      <c r="D654" s="22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2"/>
      <c r="B655" s="22"/>
      <c r="C655" s="22"/>
      <c r="D655" s="22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2"/>
      <c r="B656" s="22"/>
      <c r="C656" s="22"/>
      <c r="D656" s="22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2"/>
      <c r="B657" s="22"/>
      <c r="C657" s="22"/>
      <c r="D657" s="22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2"/>
      <c r="B658" s="22"/>
      <c r="C658" s="22"/>
      <c r="D658" s="22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2"/>
      <c r="B659" s="22"/>
      <c r="C659" s="22"/>
      <c r="D659" s="22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2"/>
      <c r="B660" s="22"/>
      <c r="C660" s="22"/>
      <c r="D660" s="22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2"/>
      <c r="B661" s="22"/>
      <c r="C661" s="22"/>
      <c r="D661" s="22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2"/>
      <c r="B662" s="22"/>
      <c r="C662" s="22"/>
      <c r="D662" s="22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2"/>
      <c r="B663" s="22"/>
      <c r="C663" s="22"/>
      <c r="D663" s="22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2"/>
      <c r="B664" s="22"/>
      <c r="C664" s="22"/>
      <c r="D664" s="22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2"/>
      <c r="B665" s="22"/>
      <c r="C665" s="22"/>
      <c r="D665" s="22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2"/>
      <c r="B666" s="22"/>
      <c r="C666" s="22"/>
      <c r="D666" s="22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2"/>
      <c r="B667" s="22"/>
      <c r="C667" s="22"/>
      <c r="D667" s="22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2"/>
      <c r="B668" s="22"/>
      <c r="C668" s="22"/>
      <c r="D668" s="22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2"/>
      <c r="B669" s="22"/>
      <c r="C669" s="22"/>
      <c r="D669" s="22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2"/>
      <c r="B670" s="22"/>
      <c r="C670" s="22"/>
      <c r="D670" s="22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2"/>
      <c r="B671" s="22"/>
      <c r="C671" s="22"/>
      <c r="D671" s="22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2"/>
      <c r="B672" s="22"/>
      <c r="C672" s="22"/>
      <c r="D672" s="22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2"/>
      <c r="B673" s="22"/>
      <c r="C673" s="22"/>
      <c r="D673" s="22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2"/>
      <c r="B674" s="22"/>
      <c r="C674" s="22"/>
      <c r="D674" s="22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2"/>
      <c r="B675" s="22"/>
      <c r="C675" s="22"/>
      <c r="D675" s="22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2"/>
      <c r="B676" s="22"/>
      <c r="C676" s="22"/>
      <c r="D676" s="22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2"/>
      <c r="B677" s="22"/>
      <c r="C677" s="22"/>
      <c r="D677" s="22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2"/>
      <c r="B678" s="22"/>
      <c r="C678" s="22"/>
      <c r="D678" s="22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2"/>
      <c r="B679" s="22"/>
      <c r="C679" s="22"/>
      <c r="D679" s="22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2"/>
      <c r="B680" s="22"/>
      <c r="C680" s="22"/>
      <c r="D680" s="22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2"/>
      <c r="B681" s="22"/>
      <c r="C681" s="22"/>
      <c r="D681" s="22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2"/>
      <c r="B682" s="22"/>
      <c r="C682" s="22"/>
      <c r="D682" s="22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2"/>
      <c r="B683" s="22"/>
      <c r="C683" s="22"/>
      <c r="D683" s="22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2"/>
      <c r="B684" s="22"/>
      <c r="C684" s="22"/>
      <c r="D684" s="22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2"/>
      <c r="B685" s="22"/>
      <c r="C685" s="22"/>
      <c r="D685" s="22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2"/>
      <c r="B686" s="22"/>
      <c r="C686" s="22"/>
      <c r="D686" s="22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2"/>
      <c r="B687" s="22"/>
      <c r="C687" s="22"/>
      <c r="D687" s="22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2"/>
      <c r="B688" s="22"/>
      <c r="C688" s="22"/>
      <c r="D688" s="22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2"/>
      <c r="B689" s="22"/>
      <c r="C689" s="22"/>
      <c r="D689" s="22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2"/>
      <c r="B690" s="22"/>
      <c r="C690" s="22"/>
      <c r="D690" s="22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2"/>
      <c r="B691" s="22"/>
      <c r="C691" s="22"/>
      <c r="D691" s="22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2"/>
      <c r="B692" s="22"/>
      <c r="C692" s="22"/>
      <c r="D692" s="22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2"/>
      <c r="B693" s="22"/>
      <c r="C693" s="22"/>
      <c r="D693" s="22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2"/>
      <c r="B694" s="22"/>
      <c r="C694" s="22"/>
      <c r="D694" s="22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2"/>
      <c r="B695" s="22"/>
      <c r="C695" s="22"/>
      <c r="D695" s="22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2"/>
      <c r="B696" s="22"/>
      <c r="C696" s="22"/>
      <c r="D696" s="22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2"/>
      <c r="B697" s="22"/>
      <c r="C697" s="22"/>
      <c r="D697" s="22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2"/>
      <c r="B698" s="22"/>
      <c r="C698" s="22"/>
      <c r="D698" s="22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2"/>
      <c r="B699" s="22"/>
      <c r="C699" s="22"/>
      <c r="D699" s="22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2"/>
      <c r="B700" s="22"/>
      <c r="C700" s="22"/>
      <c r="D700" s="22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2"/>
      <c r="B701" s="22"/>
      <c r="C701" s="22"/>
      <c r="D701" s="22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2"/>
      <c r="B702" s="22"/>
      <c r="C702" s="22"/>
      <c r="D702" s="22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2"/>
      <c r="B703" s="22"/>
      <c r="C703" s="22"/>
      <c r="D703" s="22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2"/>
      <c r="B704" s="22"/>
      <c r="C704" s="22"/>
      <c r="D704" s="22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2"/>
      <c r="B705" s="22"/>
      <c r="C705" s="22"/>
      <c r="D705" s="22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2"/>
      <c r="B706" s="22"/>
      <c r="C706" s="22"/>
      <c r="D706" s="22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2"/>
      <c r="B707" s="22"/>
      <c r="C707" s="22"/>
      <c r="D707" s="22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2"/>
      <c r="B708" s="22"/>
      <c r="C708" s="22"/>
      <c r="D708" s="22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2"/>
      <c r="B709" s="22"/>
      <c r="C709" s="22"/>
      <c r="D709" s="22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2"/>
      <c r="B710" s="22"/>
      <c r="C710" s="22"/>
      <c r="D710" s="22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2"/>
      <c r="B711" s="22"/>
      <c r="C711" s="22"/>
      <c r="D711" s="22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2"/>
      <c r="B712" s="22"/>
      <c r="C712" s="22"/>
      <c r="D712" s="22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2"/>
      <c r="B713" s="22"/>
      <c r="C713" s="22"/>
      <c r="D713" s="22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2"/>
      <c r="B714" s="22"/>
      <c r="C714" s="22"/>
      <c r="D714" s="22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2"/>
      <c r="B715" s="22"/>
      <c r="C715" s="22"/>
      <c r="D715" s="22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2"/>
      <c r="B716" s="22"/>
      <c r="C716" s="22"/>
      <c r="D716" s="22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2"/>
      <c r="B717" s="22"/>
      <c r="C717" s="22"/>
      <c r="D717" s="22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2"/>
      <c r="B718" s="22"/>
      <c r="C718" s="22"/>
      <c r="D718" s="22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2"/>
      <c r="B719" s="22"/>
      <c r="C719" s="22"/>
      <c r="D719" s="22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2"/>
      <c r="B720" s="22"/>
      <c r="C720" s="22"/>
      <c r="D720" s="22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2"/>
      <c r="B721" s="22"/>
      <c r="C721" s="22"/>
      <c r="D721" s="22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2"/>
      <c r="B722" s="22"/>
      <c r="C722" s="22"/>
      <c r="D722" s="22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2"/>
      <c r="B723" s="22"/>
      <c r="C723" s="22"/>
      <c r="D723" s="22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2"/>
      <c r="B724" s="22"/>
      <c r="C724" s="22"/>
      <c r="D724" s="22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2"/>
      <c r="B725" s="22"/>
      <c r="C725" s="22"/>
      <c r="D725" s="22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2"/>
      <c r="B726" s="22"/>
      <c r="C726" s="22"/>
      <c r="D726" s="22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2"/>
      <c r="B727" s="22"/>
      <c r="C727" s="22"/>
      <c r="D727" s="22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2"/>
      <c r="B728" s="22"/>
      <c r="C728" s="22"/>
      <c r="D728" s="22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2"/>
      <c r="B729" s="22"/>
      <c r="C729" s="22"/>
      <c r="D729" s="22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2"/>
      <c r="B730" s="22"/>
      <c r="C730" s="22"/>
      <c r="D730" s="22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2"/>
      <c r="B731" s="22"/>
      <c r="C731" s="22"/>
      <c r="D731" s="22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2"/>
      <c r="B732" s="22"/>
      <c r="C732" s="22"/>
      <c r="D732" s="22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2"/>
      <c r="B733" s="22"/>
      <c r="C733" s="22"/>
      <c r="D733" s="22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2"/>
      <c r="B734" s="22"/>
      <c r="C734" s="22"/>
      <c r="D734" s="22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2"/>
      <c r="B735" s="22"/>
      <c r="C735" s="22"/>
      <c r="D735" s="22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2"/>
      <c r="B736" s="22"/>
      <c r="C736" s="22"/>
      <c r="D736" s="22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2"/>
      <c r="B737" s="22"/>
      <c r="C737" s="22"/>
      <c r="D737" s="22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2"/>
      <c r="B738" s="22"/>
      <c r="C738" s="22"/>
      <c r="D738" s="22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2"/>
      <c r="B739" s="22"/>
      <c r="C739" s="22"/>
      <c r="D739" s="22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2"/>
      <c r="B740" s="22"/>
      <c r="C740" s="22"/>
      <c r="D740" s="22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2"/>
      <c r="B741" s="22"/>
      <c r="C741" s="22"/>
      <c r="D741" s="22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2"/>
      <c r="B742" s="22"/>
      <c r="C742" s="22"/>
      <c r="D742" s="22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2"/>
      <c r="B743" s="22"/>
      <c r="C743" s="22"/>
      <c r="D743" s="22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2"/>
      <c r="B744" s="22"/>
      <c r="C744" s="22"/>
      <c r="D744" s="22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2"/>
      <c r="B745" s="22"/>
      <c r="C745" s="22"/>
      <c r="D745" s="22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2"/>
      <c r="B746" s="22"/>
      <c r="C746" s="22"/>
      <c r="D746" s="22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2"/>
      <c r="B747" s="22"/>
      <c r="C747" s="22"/>
      <c r="D747" s="22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2"/>
      <c r="B748" s="22"/>
      <c r="C748" s="22"/>
      <c r="D748" s="22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2"/>
      <c r="B749" s="22"/>
      <c r="C749" s="22"/>
      <c r="D749" s="22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2"/>
      <c r="B750" s="22"/>
      <c r="C750" s="22"/>
      <c r="D750" s="22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2"/>
      <c r="B751" s="22"/>
      <c r="C751" s="22"/>
      <c r="D751" s="22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2"/>
      <c r="B752" s="22"/>
      <c r="C752" s="22"/>
      <c r="D752" s="22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2"/>
      <c r="B753" s="22"/>
      <c r="C753" s="22"/>
      <c r="D753" s="22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2"/>
      <c r="B754" s="22"/>
      <c r="C754" s="22"/>
      <c r="D754" s="22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2"/>
      <c r="B755" s="22"/>
      <c r="C755" s="22"/>
      <c r="D755" s="22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2"/>
      <c r="B756" s="22"/>
      <c r="C756" s="22"/>
      <c r="D756" s="22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2"/>
      <c r="B757" s="22"/>
      <c r="C757" s="22"/>
      <c r="D757" s="22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2"/>
      <c r="B758" s="22"/>
      <c r="C758" s="22"/>
      <c r="D758" s="22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2"/>
      <c r="B759" s="22"/>
      <c r="C759" s="22"/>
      <c r="D759" s="22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2"/>
      <c r="B760" s="22"/>
      <c r="C760" s="22"/>
      <c r="D760" s="22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2"/>
      <c r="B761" s="22"/>
      <c r="C761" s="22"/>
      <c r="D761" s="22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2"/>
      <c r="B762" s="22"/>
      <c r="C762" s="22"/>
      <c r="D762" s="22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2"/>
      <c r="B763" s="22"/>
      <c r="C763" s="22"/>
      <c r="D763" s="22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2"/>
      <c r="B764" s="22"/>
      <c r="C764" s="22"/>
      <c r="D764" s="22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2"/>
      <c r="B765" s="22"/>
      <c r="C765" s="22"/>
      <c r="D765" s="22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2"/>
      <c r="B766" s="22"/>
      <c r="C766" s="22"/>
      <c r="D766" s="22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2"/>
      <c r="B767" s="22"/>
      <c r="C767" s="22"/>
      <c r="D767" s="22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2"/>
      <c r="B768" s="22"/>
      <c r="C768" s="22"/>
      <c r="D768" s="22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2"/>
      <c r="B769" s="22"/>
      <c r="C769" s="22"/>
      <c r="D769" s="22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2"/>
      <c r="B770" s="22"/>
      <c r="C770" s="22"/>
      <c r="D770" s="22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2"/>
      <c r="B771" s="22"/>
      <c r="C771" s="22"/>
      <c r="D771" s="22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2"/>
      <c r="B772" s="22"/>
      <c r="C772" s="22"/>
      <c r="D772" s="22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2"/>
      <c r="B773" s="22"/>
      <c r="C773" s="22"/>
      <c r="D773" s="22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2"/>
      <c r="B774" s="22"/>
      <c r="C774" s="22"/>
      <c r="D774" s="22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2"/>
      <c r="B775" s="22"/>
      <c r="C775" s="22"/>
      <c r="D775" s="22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2"/>
      <c r="B776" s="22"/>
      <c r="C776" s="22"/>
      <c r="D776" s="22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2"/>
      <c r="B777" s="22"/>
      <c r="C777" s="22"/>
      <c r="D777" s="22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2"/>
      <c r="B778" s="22"/>
      <c r="C778" s="22"/>
      <c r="D778" s="22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2"/>
      <c r="B779" s="22"/>
      <c r="C779" s="22"/>
      <c r="D779" s="22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2"/>
      <c r="B780" s="22"/>
      <c r="C780" s="22"/>
      <c r="D780" s="22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2"/>
      <c r="B781" s="22"/>
      <c r="C781" s="22"/>
      <c r="D781" s="22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2"/>
      <c r="B782" s="22"/>
      <c r="C782" s="22"/>
      <c r="D782" s="22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2"/>
      <c r="B783" s="22"/>
      <c r="C783" s="22"/>
      <c r="D783" s="22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2"/>
      <c r="B784" s="22"/>
      <c r="C784" s="22"/>
      <c r="D784" s="22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2"/>
      <c r="B785" s="22"/>
      <c r="C785" s="22"/>
      <c r="D785" s="22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2"/>
      <c r="B786" s="22"/>
      <c r="C786" s="22"/>
      <c r="D786" s="22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2"/>
      <c r="B787" s="22"/>
      <c r="C787" s="22"/>
      <c r="D787" s="22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2"/>
      <c r="B788" s="22"/>
      <c r="C788" s="22"/>
      <c r="D788" s="22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2"/>
      <c r="B789" s="22"/>
      <c r="C789" s="22"/>
      <c r="D789" s="22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2"/>
      <c r="B790" s="22"/>
      <c r="C790" s="22"/>
      <c r="D790" s="22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2"/>
      <c r="B791" s="22"/>
      <c r="C791" s="22"/>
      <c r="D791" s="22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2"/>
      <c r="B792" s="22"/>
      <c r="C792" s="22"/>
      <c r="D792" s="22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2"/>
      <c r="B793" s="22"/>
      <c r="C793" s="22"/>
      <c r="D793" s="22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2"/>
      <c r="B794" s="22"/>
      <c r="C794" s="22"/>
      <c r="D794" s="22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2"/>
      <c r="B795" s="22"/>
      <c r="C795" s="22"/>
      <c r="D795" s="22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2"/>
      <c r="B796" s="22"/>
      <c r="C796" s="22"/>
      <c r="D796" s="22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2"/>
      <c r="B797" s="22"/>
      <c r="C797" s="22"/>
      <c r="D797" s="22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2"/>
      <c r="B798" s="22"/>
      <c r="C798" s="22"/>
      <c r="D798" s="22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2"/>
      <c r="B799" s="22"/>
      <c r="C799" s="22"/>
      <c r="D799" s="22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2"/>
      <c r="B800" s="22"/>
      <c r="C800" s="22"/>
      <c r="D800" s="22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2"/>
      <c r="B801" s="22"/>
      <c r="C801" s="22"/>
      <c r="D801" s="22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2"/>
      <c r="B802" s="22"/>
      <c r="C802" s="22"/>
      <c r="D802" s="22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2"/>
      <c r="B803" s="22"/>
      <c r="C803" s="22"/>
      <c r="D803" s="22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2"/>
      <c r="B804" s="22"/>
      <c r="C804" s="22"/>
      <c r="D804" s="22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2"/>
      <c r="B805" s="22"/>
      <c r="C805" s="22"/>
      <c r="D805" s="22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2"/>
      <c r="B806" s="22"/>
      <c r="C806" s="22"/>
      <c r="D806" s="22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2"/>
      <c r="B807" s="22"/>
      <c r="C807" s="22"/>
      <c r="D807" s="22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2"/>
      <c r="B808" s="22"/>
      <c r="C808" s="22"/>
      <c r="D808" s="22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2"/>
      <c r="B809" s="22"/>
      <c r="C809" s="22"/>
      <c r="D809" s="22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2"/>
      <c r="B810" s="22"/>
      <c r="C810" s="22"/>
      <c r="D810" s="22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2"/>
      <c r="B811" s="22"/>
      <c r="C811" s="22"/>
      <c r="D811" s="22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2"/>
      <c r="B812" s="22"/>
      <c r="C812" s="22"/>
      <c r="D812" s="22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2"/>
      <c r="B813" s="22"/>
      <c r="C813" s="22"/>
      <c r="D813" s="22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2"/>
      <c r="B814" s="22"/>
      <c r="C814" s="22"/>
      <c r="D814" s="22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2"/>
      <c r="B815" s="22"/>
      <c r="C815" s="22"/>
      <c r="D815" s="22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2"/>
      <c r="B816" s="22"/>
      <c r="C816" s="22"/>
      <c r="D816" s="22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2"/>
      <c r="B817" s="22"/>
      <c r="C817" s="22"/>
      <c r="D817" s="22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2"/>
      <c r="B818" s="22"/>
      <c r="C818" s="22"/>
      <c r="D818" s="22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2"/>
      <c r="B819" s="22"/>
      <c r="C819" s="22"/>
      <c r="D819" s="22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2"/>
      <c r="B820" s="22"/>
      <c r="C820" s="22"/>
      <c r="D820" s="22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2"/>
      <c r="B821" s="22"/>
      <c r="C821" s="22"/>
      <c r="D821" s="22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2"/>
      <c r="B822" s="22"/>
      <c r="C822" s="22"/>
      <c r="D822" s="22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2"/>
      <c r="B823" s="22"/>
      <c r="C823" s="22"/>
      <c r="D823" s="22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2"/>
      <c r="B824" s="22"/>
      <c r="C824" s="22"/>
      <c r="D824" s="22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2"/>
      <c r="B825" s="22"/>
      <c r="C825" s="22"/>
      <c r="D825" s="22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2"/>
      <c r="B826" s="22"/>
      <c r="C826" s="22"/>
      <c r="D826" s="22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2"/>
      <c r="B827" s="22"/>
      <c r="C827" s="22"/>
      <c r="D827" s="22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2"/>
      <c r="B828" s="22"/>
      <c r="C828" s="22"/>
      <c r="D828" s="22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2"/>
      <c r="B829" s="22"/>
      <c r="C829" s="22"/>
      <c r="D829" s="22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2"/>
      <c r="B830" s="22"/>
      <c r="C830" s="22"/>
      <c r="D830" s="22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2"/>
      <c r="B831" s="22"/>
      <c r="C831" s="22"/>
      <c r="D831" s="22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2"/>
      <c r="B832" s="22"/>
      <c r="C832" s="22"/>
      <c r="D832" s="22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2"/>
      <c r="B833" s="22"/>
      <c r="C833" s="22"/>
      <c r="D833" s="22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2"/>
      <c r="B834" s="22"/>
      <c r="C834" s="22"/>
      <c r="D834" s="22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2"/>
      <c r="B835" s="22"/>
      <c r="C835" s="22"/>
      <c r="D835" s="22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2"/>
      <c r="B836" s="22"/>
      <c r="C836" s="22"/>
      <c r="D836" s="22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2"/>
      <c r="B837" s="22"/>
      <c r="C837" s="22"/>
      <c r="D837" s="22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2"/>
      <c r="B838" s="22"/>
      <c r="C838" s="22"/>
      <c r="D838" s="22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2"/>
      <c r="B839" s="22"/>
      <c r="C839" s="22"/>
      <c r="D839" s="22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2"/>
      <c r="B840" s="22"/>
      <c r="C840" s="22"/>
      <c r="D840" s="22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2"/>
      <c r="B841" s="22"/>
      <c r="C841" s="22"/>
      <c r="D841" s="22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2"/>
      <c r="B842" s="22"/>
      <c r="C842" s="22"/>
      <c r="D842" s="22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2"/>
      <c r="B843" s="22"/>
      <c r="C843" s="22"/>
      <c r="D843" s="22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2"/>
      <c r="B844" s="22"/>
      <c r="C844" s="22"/>
      <c r="D844" s="22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2"/>
      <c r="B845" s="22"/>
      <c r="C845" s="22"/>
      <c r="D845" s="22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2"/>
      <c r="B846" s="22"/>
      <c r="C846" s="22"/>
      <c r="D846" s="22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2"/>
      <c r="B847" s="22"/>
      <c r="C847" s="22"/>
      <c r="D847" s="22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2"/>
      <c r="B848" s="22"/>
      <c r="C848" s="22"/>
      <c r="D848" s="22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2"/>
      <c r="B849" s="22"/>
      <c r="C849" s="22"/>
      <c r="D849" s="22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2"/>
      <c r="B850" s="22"/>
      <c r="C850" s="22"/>
      <c r="D850" s="22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2"/>
      <c r="B851" s="22"/>
      <c r="C851" s="22"/>
      <c r="D851" s="22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2"/>
      <c r="B852" s="22"/>
      <c r="C852" s="22"/>
      <c r="D852" s="22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2"/>
      <c r="B853" s="22"/>
      <c r="C853" s="22"/>
      <c r="D853" s="22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2"/>
      <c r="B854" s="22"/>
      <c r="C854" s="22"/>
      <c r="D854" s="22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2"/>
      <c r="B855" s="22"/>
      <c r="C855" s="22"/>
      <c r="D855" s="22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2"/>
      <c r="B856" s="22"/>
      <c r="C856" s="22"/>
      <c r="D856" s="22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2"/>
      <c r="B857" s="22"/>
      <c r="C857" s="22"/>
      <c r="D857" s="22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2"/>
      <c r="B858" s="22"/>
      <c r="C858" s="22"/>
      <c r="D858" s="22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2"/>
      <c r="B859" s="22"/>
      <c r="C859" s="22"/>
      <c r="D859" s="22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2"/>
      <c r="B860" s="22"/>
      <c r="C860" s="22"/>
      <c r="D860" s="22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2"/>
      <c r="B861" s="22"/>
      <c r="C861" s="22"/>
      <c r="D861" s="22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2"/>
      <c r="B862" s="22"/>
      <c r="C862" s="22"/>
      <c r="D862" s="22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2"/>
      <c r="B863" s="22"/>
      <c r="C863" s="22"/>
      <c r="D863" s="22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2"/>
      <c r="B864" s="22"/>
      <c r="C864" s="22"/>
      <c r="D864" s="22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2"/>
      <c r="B865" s="22"/>
      <c r="C865" s="22"/>
      <c r="D865" s="22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2"/>
      <c r="B866" s="22"/>
      <c r="C866" s="22"/>
      <c r="D866" s="22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2"/>
      <c r="B867" s="22"/>
      <c r="C867" s="22"/>
      <c r="D867" s="22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2"/>
      <c r="B868" s="22"/>
      <c r="C868" s="22"/>
      <c r="D868" s="22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2"/>
      <c r="B869" s="22"/>
      <c r="C869" s="22"/>
      <c r="D869" s="22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2"/>
      <c r="B870" s="22"/>
      <c r="C870" s="22"/>
      <c r="D870" s="22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2"/>
      <c r="B871" s="22"/>
      <c r="C871" s="22"/>
      <c r="D871" s="22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2"/>
      <c r="B872" s="22"/>
      <c r="C872" s="22"/>
      <c r="D872" s="22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2"/>
      <c r="B873" s="22"/>
      <c r="C873" s="22"/>
      <c r="D873" s="22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2"/>
      <c r="B874" s="22"/>
      <c r="C874" s="22"/>
      <c r="D874" s="22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2"/>
      <c r="B875" s="22"/>
      <c r="C875" s="22"/>
      <c r="D875" s="22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2"/>
      <c r="B876" s="22"/>
      <c r="C876" s="22"/>
      <c r="D876" s="22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2"/>
      <c r="B877" s="22"/>
      <c r="C877" s="22"/>
      <c r="D877" s="22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2"/>
      <c r="B878" s="22"/>
      <c r="C878" s="22"/>
      <c r="D878" s="22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2"/>
      <c r="B879" s="22"/>
      <c r="C879" s="22"/>
      <c r="D879" s="22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2"/>
      <c r="B880" s="22"/>
      <c r="C880" s="22"/>
      <c r="D880" s="22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2"/>
      <c r="B881" s="22"/>
      <c r="C881" s="22"/>
      <c r="D881" s="22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2"/>
      <c r="B882" s="22"/>
      <c r="C882" s="22"/>
      <c r="D882" s="22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2"/>
      <c r="B883" s="22"/>
      <c r="C883" s="22"/>
      <c r="D883" s="22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2"/>
      <c r="B884" s="22"/>
      <c r="C884" s="22"/>
      <c r="D884" s="22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2"/>
      <c r="B885" s="22"/>
      <c r="C885" s="22"/>
      <c r="D885" s="22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2"/>
      <c r="B886" s="22"/>
      <c r="C886" s="22"/>
      <c r="D886" s="22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2"/>
      <c r="B887" s="22"/>
      <c r="C887" s="22"/>
      <c r="D887" s="22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2"/>
      <c r="B888" s="22"/>
      <c r="C888" s="22"/>
      <c r="D888" s="22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2"/>
      <c r="B889" s="22"/>
      <c r="C889" s="22"/>
      <c r="D889" s="22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2"/>
      <c r="B890" s="22"/>
      <c r="C890" s="22"/>
      <c r="D890" s="22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2"/>
      <c r="B891" s="22"/>
      <c r="C891" s="22"/>
      <c r="D891" s="22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2"/>
      <c r="B892" s="22"/>
      <c r="C892" s="22"/>
      <c r="D892" s="22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2"/>
      <c r="B893" s="22"/>
      <c r="C893" s="22"/>
      <c r="D893" s="22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2"/>
      <c r="B894" s="22"/>
      <c r="C894" s="22"/>
      <c r="D894" s="22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2"/>
      <c r="B895" s="22"/>
      <c r="C895" s="22"/>
      <c r="D895" s="22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2"/>
      <c r="B896" s="22"/>
      <c r="C896" s="22"/>
      <c r="D896" s="22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2"/>
      <c r="B897" s="22"/>
      <c r="C897" s="22"/>
      <c r="D897" s="22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2"/>
      <c r="B898" s="22"/>
      <c r="C898" s="22"/>
      <c r="D898" s="22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2"/>
      <c r="B899" s="22"/>
      <c r="C899" s="22"/>
      <c r="D899" s="22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2"/>
      <c r="B900" s="22"/>
      <c r="C900" s="22"/>
      <c r="D900" s="22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2"/>
      <c r="B901" s="22"/>
      <c r="C901" s="22"/>
      <c r="D901" s="22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2"/>
      <c r="B902" s="22"/>
      <c r="C902" s="22"/>
      <c r="D902" s="22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2"/>
      <c r="B903" s="22"/>
      <c r="C903" s="22"/>
      <c r="D903" s="22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2"/>
      <c r="B904" s="22"/>
      <c r="C904" s="22"/>
      <c r="D904" s="22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2"/>
      <c r="B905" s="22"/>
      <c r="C905" s="22"/>
      <c r="D905" s="22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2"/>
      <c r="B906" s="22"/>
      <c r="C906" s="22"/>
      <c r="D906" s="22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2"/>
      <c r="B907" s="22"/>
      <c r="C907" s="22"/>
      <c r="D907" s="22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2"/>
      <c r="B908" s="22"/>
      <c r="C908" s="22"/>
      <c r="D908" s="22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2"/>
      <c r="B909" s="22"/>
      <c r="C909" s="22"/>
      <c r="D909" s="22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2"/>
      <c r="B910" s="22"/>
      <c r="C910" s="22"/>
      <c r="D910" s="22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2"/>
      <c r="B911" s="22"/>
      <c r="C911" s="22"/>
      <c r="D911" s="22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2"/>
      <c r="B912" s="22"/>
      <c r="C912" s="22"/>
      <c r="D912" s="22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2"/>
      <c r="B913" s="22"/>
      <c r="C913" s="22"/>
      <c r="D913" s="22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2"/>
      <c r="B914" s="22"/>
      <c r="C914" s="22"/>
      <c r="D914" s="22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2"/>
      <c r="B915" s="22"/>
      <c r="C915" s="22"/>
      <c r="D915" s="22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2"/>
      <c r="B916" s="22"/>
      <c r="C916" s="22"/>
      <c r="D916" s="22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2"/>
      <c r="B917" s="22"/>
      <c r="C917" s="22"/>
      <c r="D917" s="22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2"/>
      <c r="B918" s="22"/>
      <c r="C918" s="22"/>
      <c r="D918" s="22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2"/>
      <c r="B919" s="22"/>
      <c r="C919" s="22"/>
      <c r="D919" s="22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2"/>
      <c r="B920" s="22"/>
      <c r="C920" s="22"/>
      <c r="D920" s="22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2"/>
      <c r="B921" s="22"/>
      <c r="C921" s="22"/>
      <c r="D921" s="22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2"/>
      <c r="B922" s="22"/>
      <c r="C922" s="22"/>
      <c r="D922" s="22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2"/>
      <c r="B923" s="22"/>
      <c r="C923" s="22"/>
      <c r="D923" s="22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2"/>
      <c r="B924" s="22"/>
      <c r="C924" s="22"/>
      <c r="D924" s="22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2"/>
      <c r="B925" s="22"/>
      <c r="C925" s="22"/>
      <c r="D925" s="22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2"/>
      <c r="B926" s="22"/>
      <c r="C926" s="22"/>
      <c r="D926" s="22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2"/>
      <c r="B927" s="22"/>
      <c r="C927" s="22"/>
      <c r="D927" s="22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2"/>
      <c r="B928" s="22"/>
      <c r="C928" s="22"/>
      <c r="D928" s="22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2"/>
      <c r="B929" s="22"/>
      <c r="C929" s="22"/>
      <c r="D929" s="22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2"/>
      <c r="B930" s="22"/>
      <c r="C930" s="22"/>
      <c r="D930" s="22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2"/>
      <c r="B931" s="22"/>
      <c r="C931" s="22"/>
      <c r="D931" s="22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2"/>
      <c r="B932" s="22"/>
      <c r="C932" s="22"/>
      <c r="D932" s="22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2"/>
      <c r="B933" s="22"/>
      <c r="C933" s="22"/>
      <c r="D933" s="22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2"/>
      <c r="B934" s="22"/>
      <c r="C934" s="22"/>
      <c r="D934" s="22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2"/>
      <c r="B935" s="22"/>
      <c r="C935" s="22"/>
      <c r="D935" s="22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2"/>
      <c r="B936" s="22"/>
      <c r="C936" s="22"/>
      <c r="D936" s="22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2"/>
      <c r="B937" s="22"/>
      <c r="C937" s="22"/>
      <c r="D937" s="22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2"/>
      <c r="B938" s="22"/>
      <c r="C938" s="22"/>
      <c r="D938" s="22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2"/>
      <c r="B939" s="22"/>
      <c r="C939" s="22"/>
      <c r="D939" s="22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2"/>
      <c r="B940" s="22"/>
      <c r="C940" s="22"/>
      <c r="D940" s="22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2"/>
      <c r="B941" s="22"/>
      <c r="C941" s="22"/>
      <c r="D941" s="22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2"/>
      <c r="B942" s="22"/>
      <c r="C942" s="22"/>
      <c r="D942" s="22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2"/>
      <c r="B943" s="22"/>
      <c r="C943" s="22"/>
      <c r="D943" s="22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2"/>
      <c r="B944" s="22"/>
      <c r="C944" s="22"/>
      <c r="D944" s="22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2"/>
      <c r="B945" s="22"/>
      <c r="C945" s="22"/>
      <c r="D945" s="22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2"/>
      <c r="B946" s="22"/>
      <c r="C946" s="22"/>
      <c r="D946" s="22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2"/>
      <c r="B947" s="22"/>
      <c r="C947" s="22"/>
      <c r="D947" s="22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2"/>
      <c r="B948" s="22"/>
      <c r="C948" s="22"/>
      <c r="D948" s="22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2"/>
      <c r="B949" s="22"/>
      <c r="C949" s="22"/>
      <c r="D949" s="22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2"/>
      <c r="B950" s="22"/>
      <c r="C950" s="22"/>
      <c r="D950" s="22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2"/>
      <c r="B951" s="22"/>
      <c r="C951" s="22"/>
      <c r="D951" s="22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2"/>
      <c r="B952" s="22"/>
      <c r="C952" s="22"/>
      <c r="D952" s="22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2"/>
      <c r="B953" s="22"/>
      <c r="C953" s="22"/>
      <c r="D953" s="22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2"/>
      <c r="B954" s="22"/>
      <c r="C954" s="22"/>
      <c r="D954" s="22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2"/>
      <c r="B955" s="22"/>
      <c r="C955" s="22"/>
      <c r="D955" s="22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2"/>
      <c r="B956" s="22"/>
      <c r="C956" s="22"/>
      <c r="D956" s="22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2"/>
      <c r="B957" s="22"/>
      <c r="C957" s="22"/>
      <c r="D957" s="22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2"/>
      <c r="B958" s="22"/>
      <c r="C958" s="22"/>
      <c r="D958" s="22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2"/>
      <c r="B959" s="22"/>
      <c r="C959" s="22"/>
      <c r="D959" s="22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2"/>
      <c r="B960" s="22"/>
      <c r="C960" s="22"/>
      <c r="D960" s="22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2"/>
      <c r="B961" s="22"/>
      <c r="C961" s="22"/>
      <c r="D961" s="22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2"/>
      <c r="B962" s="22"/>
      <c r="C962" s="22"/>
      <c r="D962" s="22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2"/>
      <c r="B963" s="22"/>
      <c r="C963" s="22"/>
      <c r="D963" s="22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2"/>
      <c r="B964" s="22"/>
      <c r="C964" s="22"/>
      <c r="D964" s="22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2"/>
      <c r="B965" s="22"/>
      <c r="C965" s="22"/>
      <c r="D965" s="22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2"/>
      <c r="B966" s="22"/>
      <c r="C966" s="22"/>
      <c r="D966" s="22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2"/>
      <c r="B967" s="22"/>
      <c r="C967" s="22"/>
      <c r="D967" s="22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2"/>
      <c r="B968" s="22"/>
      <c r="C968" s="22"/>
      <c r="D968" s="22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2"/>
      <c r="B969" s="22"/>
      <c r="C969" s="22"/>
      <c r="D969" s="22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2"/>
      <c r="B970" s="22"/>
      <c r="C970" s="22"/>
      <c r="D970" s="22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2"/>
      <c r="B971" s="22"/>
      <c r="C971" s="22"/>
      <c r="D971" s="22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2"/>
      <c r="B972" s="22"/>
      <c r="C972" s="22"/>
      <c r="D972" s="22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2"/>
      <c r="B973" s="22"/>
      <c r="C973" s="22"/>
      <c r="D973" s="22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2"/>
      <c r="B974" s="22"/>
      <c r="C974" s="22"/>
      <c r="D974" s="22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2"/>
      <c r="B975" s="22"/>
      <c r="C975" s="22"/>
      <c r="D975" s="22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2"/>
      <c r="B976" s="22"/>
      <c r="C976" s="22"/>
      <c r="D976" s="22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2"/>
      <c r="B977" s="22"/>
      <c r="C977" s="22"/>
      <c r="D977" s="22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2"/>
      <c r="B978" s="22"/>
      <c r="C978" s="22"/>
      <c r="D978" s="22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2"/>
      <c r="B979" s="22"/>
      <c r="C979" s="22"/>
      <c r="D979" s="22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2"/>
      <c r="B980" s="22"/>
      <c r="C980" s="22"/>
      <c r="D980" s="22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2"/>
      <c r="B981" s="22"/>
      <c r="C981" s="22"/>
      <c r="D981" s="22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2"/>
      <c r="B982" s="22"/>
      <c r="C982" s="22"/>
      <c r="D982" s="22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2"/>
      <c r="B983" s="22"/>
      <c r="C983" s="22"/>
      <c r="D983" s="22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2"/>
      <c r="B984" s="22"/>
      <c r="C984" s="22"/>
      <c r="D984" s="22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2"/>
      <c r="B985" s="22"/>
      <c r="C985" s="22"/>
      <c r="D985" s="22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2"/>
      <c r="B986" s="22"/>
      <c r="C986" s="22"/>
      <c r="D986" s="22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2"/>
      <c r="B987" s="22"/>
      <c r="C987" s="22"/>
      <c r="D987" s="22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2"/>
      <c r="B988" s="22"/>
      <c r="C988" s="22"/>
      <c r="D988" s="22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2"/>
      <c r="B989" s="22"/>
      <c r="C989" s="22"/>
      <c r="D989" s="22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2"/>
      <c r="B990" s="22"/>
      <c r="C990" s="22"/>
      <c r="D990" s="22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2"/>
      <c r="B991" s="22"/>
      <c r="C991" s="22"/>
      <c r="D991" s="22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2"/>
      <c r="B992" s="22"/>
      <c r="C992" s="22"/>
      <c r="D992" s="22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2"/>
      <c r="B993" s="22"/>
      <c r="C993" s="22"/>
      <c r="D993" s="22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2"/>
      <c r="B994" s="22"/>
      <c r="C994" s="22"/>
      <c r="D994" s="22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2"/>
      <c r="B995" s="22"/>
      <c r="C995" s="22"/>
      <c r="D995" s="22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2"/>
      <c r="B996" s="22"/>
      <c r="C996" s="22"/>
      <c r="D996" s="22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2"/>
      <c r="B997" s="22"/>
      <c r="C997" s="22"/>
      <c r="D997" s="22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2"/>
      <c r="B998" s="22"/>
      <c r="C998" s="22"/>
      <c r="D998" s="22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2"/>
      <c r="B999" s="22"/>
      <c r="C999" s="22"/>
      <c r="D999" s="22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2"/>
      <c r="B1000" s="22"/>
      <c r="C1000" s="22"/>
      <c r="D1000" s="22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4.13"/>
    <col customWidth="1" min="2" max="2" width="15.38"/>
    <col customWidth="1" min="3" max="3" width="16.63"/>
    <col customWidth="1" min="4" max="4" width="24.25"/>
    <col customWidth="1" min="5" max="5" width="16.63"/>
    <col customWidth="1" min="6" max="12" width="9.13"/>
    <col customWidth="1" min="13" max="26" width="8.63"/>
  </cols>
  <sheetData>
    <row r="1" ht="14.25" customHeight="1">
      <c r="A1" s="45" t="s">
        <v>594</v>
      </c>
      <c r="B1" s="45" t="s">
        <v>595</v>
      </c>
      <c r="C1" s="45" t="s">
        <v>596</v>
      </c>
      <c r="D1" s="45" t="s">
        <v>597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598</v>
      </c>
      <c r="B2" s="40" t="s">
        <v>599</v>
      </c>
      <c r="C2" s="40" t="str">
        <f t="shared" ref="C2:C99" si="1">CONCATENATE(A2," ",B2)</f>
        <v>Amarjeet Singh</v>
      </c>
      <c r="D2" s="40" t="str">
        <f t="shared" ref="D2:D99" si="2">CONCATENATE(A2," ",B2," (IBM)")</f>
        <v>Amarjeet Singh (IBM)</v>
      </c>
      <c r="E2" s="21" t="str">
        <f t="shared" ref="E2:E99" si="3">A2&amp;" "&amp;B2</f>
        <v>Amarjeet Singh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600</v>
      </c>
      <c r="B3" s="40" t="s">
        <v>601</v>
      </c>
      <c r="C3" s="40" t="str">
        <f t="shared" si="1"/>
        <v>Sachin Kumar</v>
      </c>
      <c r="D3" s="40" t="str">
        <f t="shared" si="2"/>
        <v>Sachin Kumar (IBM)</v>
      </c>
      <c r="E3" s="21" t="str">
        <f t="shared" si="3"/>
        <v>Sachin Kumar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602</v>
      </c>
      <c r="B4" s="40" t="s">
        <v>603</v>
      </c>
      <c r="C4" s="40" t="str">
        <f t="shared" si="1"/>
        <v>Mohit Malik</v>
      </c>
      <c r="D4" s="40" t="str">
        <f t="shared" si="2"/>
        <v>Mohit Malik (IBM)</v>
      </c>
      <c r="E4" s="21" t="str">
        <f t="shared" si="3"/>
        <v>Mohit Malik</v>
      </c>
      <c r="F4" s="21"/>
      <c r="G4" s="21"/>
      <c r="H4" s="21"/>
      <c r="I4" s="21" t="s">
        <v>114</v>
      </c>
      <c r="J4" s="21" t="s">
        <v>601</v>
      </c>
      <c r="K4" s="21" t="s">
        <v>604</v>
      </c>
      <c r="L4" s="21" t="str">
        <f>CONCATENATE(I4," ",J4," ",K4)</f>
        <v>Amit Kumar Sharma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605</v>
      </c>
      <c r="B5" s="40" t="s">
        <v>604</v>
      </c>
      <c r="C5" s="40" t="str">
        <f t="shared" si="1"/>
        <v>Deepak Sharma</v>
      </c>
      <c r="D5" s="40" t="str">
        <f t="shared" si="2"/>
        <v>Deepak Sharma (IBM)</v>
      </c>
      <c r="E5" s="21" t="str">
        <f t="shared" si="3"/>
        <v>Deepak Sharma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606</v>
      </c>
      <c r="B6" s="40" t="s">
        <v>607</v>
      </c>
      <c r="C6" s="40" t="str">
        <f t="shared" si="1"/>
        <v>Kratika Bhatnagar</v>
      </c>
      <c r="D6" s="40" t="str">
        <f t="shared" si="2"/>
        <v>Kratika Bhatnagar (IBM)</v>
      </c>
      <c r="E6" s="21" t="str">
        <f t="shared" si="3"/>
        <v>Kratika Bhatnagar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608</v>
      </c>
      <c r="B7" s="40" t="s">
        <v>609</v>
      </c>
      <c r="C7" s="40" t="str">
        <f t="shared" si="1"/>
        <v>Gaurav Khanna</v>
      </c>
      <c r="D7" s="40" t="str">
        <f t="shared" si="2"/>
        <v>Gaurav Khanna (IBM)</v>
      </c>
      <c r="E7" s="21" t="str">
        <f t="shared" si="3"/>
        <v>Gaurav Khanna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610</v>
      </c>
      <c r="B8" s="40" t="s">
        <v>611</v>
      </c>
      <c r="C8" s="40" t="str">
        <f t="shared" si="1"/>
        <v>Asif Khan</v>
      </c>
      <c r="D8" s="40" t="str">
        <f t="shared" si="2"/>
        <v>Asif Khan (IBM)</v>
      </c>
      <c r="E8" s="21" t="str">
        <f t="shared" si="3"/>
        <v>Asif Khan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612</v>
      </c>
      <c r="B9" s="40" t="s">
        <v>601</v>
      </c>
      <c r="C9" s="40" t="str">
        <f t="shared" si="1"/>
        <v>Ajaj Kumar</v>
      </c>
      <c r="D9" s="40" t="str">
        <f t="shared" si="2"/>
        <v>Ajaj Kumar (IBM)</v>
      </c>
      <c r="E9" s="21" t="str">
        <f t="shared" si="3"/>
        <v>Ajaj Kumar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613</v>
      </c>
      <c r="B10" s="40" t="s">
        <v>614</v>
      </c>
      <c r="C10" s="40" t="str">
        <f t="shared" si="1"/>
        <v>Aakash Bhutani</v>
      </c>
      <c r="D10" s="40" t="str">
        <f t="shared" si="2"/>
        <v>Aakash Bhutani (IBM)</v>
      </c>
      <c r="E10" s="21" t="str">
        <f t="shared" si="3"/>
        <v>Aakash Bhutani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615</v>
      </c>
      <c r="B11" s="40" t="s">
        <v>604</v>
      </c>
      <c r="C11" s="40" t="str">
        <f t="shared" si="1"/>
        <v>Praveen Sharma</v>
      </c>
      <c r="D11" s="40" t="str">
        <f t="shared" si="2"/>
        <v>Praveen Sharma (IBM)</v>
      </c>
      <c r="E11" s="21" t="str">
        <f t="shared" si="3"/>
        <v>Praveen Sharma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 t="s">
        <v>616</v>
      </c>
      <c r="B12" s="40" t="s">
        <v>617</v>
      </c>
      <c r="C12" s="40" t="str">
        <f t="shared" si="1"/>
        <v>Ravi Ranjan</v>
      </c>
      <c r="D12" s="40" t="str">
        <f t="shared" si="2"/>
        <v>Ravi Ranjan (IBM)</v>
      </c>
      <c r="E12" s="21" t="str">
        <f t="shared" si="3"/>
        <v>Ravi Ranjan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 t="s">
        <v>618</v>
      </c>
      <c r="B13" s="40" t="s">
        <v>619</v>
      </c>
      <c r="C13" s="40" t="str">
        <f t="shared" si="1"/>
        <v>Vivek Pant</v>
      </c>
      <c r="D13" s="40" t="str">
        <f t="shared" si="2"/>
        <v>Vivek Pant (IBM)</v>
      </c>
      <c r="E13" s="21" t="str">
        <f t="shared" si="3"/>
        <v>Vivek Pant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 t="s">
        <v>620</v>
      </c>
      <c r="B14" s="40" t="s">
        <v>621</v>
      </c>
      <c r="C14" s="40" t="str">
        <f t="shared" si="1"/>
        <v>Pallavi Srivastava</v>
      </c>
      <c r="D14" s="40" t="str">
        <f t="shared" si="2"/>
        <v>Pallavi Srivastava (IBM)</v>
      </c>
      <c r="E14" s="21" t="str">
        <f t="shared" si="3"/>
        <v>Pallavi Srivastava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 t="s">
        <v>622</v>
      </c>
      <c r="B15" s="40" t="s">
        <v>601</v>
      </c>
      <c r="C15" s="40" t="str">
        <f t="shared" si="1"/>
        <v>Anoop Kumar</v>
      </c>
      <c r="D15" s="40" t="str">
        <f t="shared" si="2"/>
        <v>Anoop Kumar (IBM)</v>
      </c>
      <c r="E15" s="21" t="str">
        <f t="shared" si="3"/>
        <v>Anoop Kumar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40" t="s">
        <v>623</v>
      </c>
      <c r="B16" s="40" t="s">
        <v>601</v>
      </c>
      <c r="C16" s="40" t="str">
        <f t="shared" si="1"/>
        <v>Shivam Kumar</v>
      </c>
      <c r="D16" s="40" t="str">
        <f t="shared" si="2"/>
        <v>Shivam Kumar (IBM)</v>
      </c>
      <c r="E16" s="21" t="str">
        <f t="shared" si="3"/>
        <v>Shivam Kumar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40" t="s">
        <v>624</v>
      </c>
      <c r="B17" s="40" t="s">
        <v>625</v>
      </c>
      <c r="C17" s="40" t="str">
        <f t="shared" si="1"/>
        <v>Akhil Gupta</v>
      </c>
      <c r="D17" s="40" t="str">
        <f t="shared" si="2"/>
        <v>Akhil Gupta (IBM)</v>
      </c>
      <c r="E17" s="21" t="str">
        <f t="shared" si="3"/>
        <v>Akhil Gupta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40" t="s">
        <v>626</v>
      </c>
      <c r="B18" s="40" t="s">
        <v>601</v>
      </c>
      <c r="C18" s="40" t="str">
        <f t="shared" si="1"/>
        <v>Yatish Kumar</v>
      </c>
      <c r="D18" s="40" t="str">
        <f t="shared" si="2"/>
        <v>Yatish Kumar (IBM)</v>
      </c>
      <c r="E18" s="21" t="str">
        <f t="shared" si="3"/>
        <v>Yatish Kumar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40" t="s">
        <v>627</v>
      </c>
      <c r="B19" s="40" t="s">
        <v>628</v>
      </c>
      <c r="C19" s="40" t="str">
        <f t="shared" si="1"/>
        <v>Mukesh Jaswal</v>
      </c>
      <c r="D19" s="40" t="str">
        <f t="shared" si="2"/>
        <v>Mukesh Jaswal (IBM)</v>
      </c>
      <c r="E19" s="21" t="str">
        <f t="shared" si="3"/>
        <v>Mukesh Jaswal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0" t="s">
        <v>629</v>
      </c>
      <c r="B20" s="40" t="s">
        <v>630</v>
      </c>
      <c r="C20" s="40" t="str">
        <f t="shared" si="1"/>
        <v>Niranjan Jagde</v>
      </c>
      <c r="D20" s="40" t="str">
        <f t="shared" si="2"/>
        <v>Niranjan Jagde (IBM)</v>
      </c>
      <c r="E20" s="21" t="str">
        <f t="shared" si="3"/>
        <v>Niranjan Jagde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40" t="s">
        <v>114</v>
      </c>
      <c r="B21" s="40" t="s">
        <v>631</v>
      </c>
      <c r="C21" s="40" t="str">
        <f t="shared" si="1"/>
        <v>Amit Rana</v>
      </c>
      <c r="D21" s="40" t="str">
        <f t="shared" si="2"/>
        <v>Amit Rana (IBM)</v>
      </c>
      <c r="E21" s="21" t="str">
        <f t="shared" si="3"/>
        <v>Amit Rana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40" t="s">
        <v>632</v>
      </c>
      <c r="B22" s="40" t="s">
        <v>604</v>
      </c>
      <c r="C22" s="40" t="str">
        <f t="shared" si="1"/>
        <v>Suraj Sharma</v>
      </c>
      <c r="D22" s="40" t="str">
        <f t="shared" si="2"/>
        <v>Suraj Sharma (IBM)</v>
      </c>
      <c r="E22" s="21" t="str">
        <f t="shared" si="3"/>
        <v>Suraj Sharma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40" t="s">
        <v>633</v>
      </c>
      <c r="B23" s="40" t="s">
        <v>634</v>
      </c>
      <c r="C23" s="40" t="str">
        <f t="shared" si="1"/>
        <v>Iftekhar Naiyar</v>
      </c>
      <c r="D23" s="40" t="str">
        <f t="shared" si="2"/>
        <v>Iftekhar Naiyar (IBM)</v>
      </c>
      <c r="E23" s="21" t="str">
        <f t="shared" si="3"/>
        <v>Iftekhar Naiyar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40" t="s">
        <v>635</v>
      </c>
      <c r="B24" s="40" t="s">
        <v>636</v>
      </c>
      <c r="C24" s="40" t="str">
        <f t="shared" si="1"/>
        <v>Rahul Aggarwal</v>
      </c>
      <c r="D24" s="40" t="str">
        <f t="shared" si="2"/>
        <v>Rahul Aggarwal (IBM)</v>
      </c>
      <c r="E24" s="21" t="str">
        <f t="shared" si="3"/>
        <v>Rahul Aggarwal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40" t="s">
        <v>637</v>
      </c>
      <c r="B25" s="40" t="s">
        <v>599</v>
      </c>
      <c r="C25" s="40" t="str">
        <f t="shared" si="1"/>
        <v>Deepa Singh</v>
      </c>
      <c r="D25" s="40" t="str">
        <f t="shared" si="2"/>
        <v>Deepa Singh (IBM)</v>
      </c>
      <c r="E25" s="21" t="str">
        <f t="shared" si="3"/>
        <v>Deepa Singh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40" t="s">
        <v>638</v>
      </c>
      <c r="B26" s="40" t="s">
        <v>604</v>
      </c>
      <c r="C26" s="40" t="str">
        <f t="shared" si="1"/>
        <v>Pradeep Sharma</v>
      </c>
      <c r="D26" s="40" t="str">
        <f t="shared" si="2"/>
        <v>Pradeep Sharma (IBM)</v>
      </c>
      <c r="E26" s="21" t="str">
        <f t="shared" si="3"/>
        <v>Pradeep Sharma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40" t="s">
        <v>639</v>
      </c>
      <c r="B27" s="40" t="s">
        <v>640</v>
      </c>
      <c r="C27" s="40" t="str">
        <f t="shared" si="1"/>
        <v>Rajpal Vagar</v>
      </c>
      <c r="D27" s="40" t="str">
        <f t="shared" si="2"/>
        <v>Rajpal Vagar (IBM)</v>
      </c>
      <c r="E27" s="21" t="str">
        <f t="shared" si="3"/>
        <v>Rajpal Vagar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40" t="s">
        <v>641</v>
      </c>
      <c r="B28" s="40" t="s">
        <v>599</v>
      </c>
      <c r="C28" s="40" t="str">
        <f t="shared" si="1"/>
        <v>Sonam Singh</v>
      </c>
      <c r="D28" s="40" t="str">
        <f t="shared" si="2"/>
        <v>Sonam Singh (IBM)</v>
      </c>
      <c r="E28" s="21" t="str">
        <f t="shared" si="3"/>
        <v>Sonam Singh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40" t="s">
        <v>608</v>
      </c>
      <c r="B29" s="40" t="s">
        <v>642</v>
      </c>
      <c r="C29" s="40" t="str">
        <f t="shared" si="1"/>
        <v>Gaurav Bana</v>
      </c>
      <c r="D29" s="40" t="str">
        <f t="shared" si="2"/>
        <v>Gaurav Bana (IBM)</v>
      </c>
      <c r="E29" s="21" t="str">
        <f t="shared" si="3"/>
        <v>Gaurav Bana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40" t="s">
        <v>643</v>
      </c>
      <c r="B30" s="40" t="s">
        <v>599</v>
      </c>
      <c r="C30" s="40" t="str">
        <f t="shared" si="1"/>
        <v>Amandeep Singh</v>
      </c>
      <c r="D30" s="40" t="str">
        <f t="shared" si="2"/>
        <v>Amandeep Singh (IBM)</v>
      </c>
      <c r="E30" s="21" t="str">
        <f t="shared" si="3"/>
        <v>Amandeep Singh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40" t="s">
        <v>644</v>
      </c>
      <c r="B31" s="40" t="s">
        <v>645</v>
      </c>
      <c r="C31" s="40" t="str">
        <f t="shared" si="1"/>
        <v>Sunanda Khosa</v>
      </c>
      <c r="D31" s="40" t="str">
        <f t="shared" si="2"/>
        <v>Sunanda Khosa (IBM)</v>
      </c>
      <c r="E31" s="21" t="str">
        <f t="shared" si="3"/>
        <v>Sunanda Khosa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40" t="s">
        <v>646</v>
      </c>
      <c r="B32" s="40" t="s">
        <v>604</v>
      </c>
      <c r="C32" s="40" t="str">
        <f t="shared" si="1"/>
        <v>Rohit Sharma</v>
      </c>
      <c r="D32" s="40" t="str">
        <f t="shared" si="2"/>
        <v>Rohit Sharma (IBM)</v>
      </c>
      <c r="E32" s="21" t="str">
        <f t="shared" si="3"/>
        <v>Rohit Sharma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40" t="s">
        <v>647</v>
      </c>
      <c r="B33" s="40" t="s">
        <v>648</v>
      </c>
      <c r="C33" s="40" t="str">
        <f t="shared" si="1"/>
        <v>Richa Krishnatri</v>
      </c>
      <c r="D33" s="40" t="str">
        <f t="shared" si="2"/>
        <v>Richa Krishnatri (IBM)</v>
      </c>
      <c r="E33" s="21" t="str">
        <f t="shared" si="3"/>
        <v>Richa Krishnatri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40" t="s">
        <v>649</v>
      </c>
      <c r="B34" s="40" t="s">
        <v>619</v>
      </c>
      <c r="C34" s="40" t="str">
        <f t="shared" si="1"/>
        <v>Ullas Pant</v>
      </c>
      <c r="D34" s="40" t="str">
        <f t="shared" si="2"/>
        <v>Ullas Pant (IBM)</v>
      </c>
      <c r="E34" s="21" t="str">
        <f t="shared" si="3"/>
        <v>Ullas Pant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40" t="s">
        <v>650</v>
      </c>
      <c r="B35" s="40" t="s">
        <v>651</v>
      </c>
      <c r="C35" s="40" t="str">
        <f t="shared" si="1"/>
        <v>Arvind Panday</v>
      </c>
      <c r="D35" s="40" t="str">
        <f t="shared" si="2"/>
        <v>Arvind Panday (IBM)</v>
      </c>
      <c r="E35" s="21" t="str">
        <f t="shared" si="3"/>
        <v>Arvind Panday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40" t="s">
        <v>652</v>
      </c>
      <c r="B36" s="40" t="s">
        <v>653</v>
      </c>
      <c r="C36" s="40" t="str">
        <f t="shared" si="1"/>
        <v>Tasleem Yawar</v>
      </c>
      <c r="D36" s="40" t="str">
        <f t="shared" si="2"/>
        <v>Tasleem Yawar (IBM)</v>
      </c>
      <c r="E36" s="21" t="str">
        <f t="shared" si="3"/>
        <v>Tasleem Yawar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40" t="s">
        <v>601</v>
      </c>
      <c r="B37" s="40" t="s">
        <v>608</v>
      </c>
      <c r="C37" s="40" t="str">
        <f t="shared" si="1"/>
        <v>Kumar Gaurav</v>
      </c>
      <c r="D37" s="40" t="str">
        <f t="shared" si="2"/>
        <v>Kumar Gaurav (IBM)</v>
      </c>
      <c r="E37" s="21" t="str">
        <f t="shared" si="3"/>
        <v>Kumar Gaurav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40" t="s">
        <v>654</v>
      </c>
      <c r="B38" s="40" t="s">
        <v>655</v>
      </c>
      <c r="C38" s="40" t="str">
        <f t="shared" si="1"/>
        <v>Shiva Dixit</v>
      </c>
      <c r="D38" s="40" t="str">
        <f t="shared" si="2"/>
        <v>Shiva Dixit (IBM)</v>
      </c>
      <c r="E38" s="21" t="str">
        <f t="shared" si="3"/>
        <v>Shiva Dixit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40" t="s">
        <v>656</v>
      </c>
      <c r="B39" s="40" t="s">
        <v>657</v>
      </c>
      <c r="C39" s="40" t="str">
        <f t="shared" si="1"/>
        <v>Sanjeet Upadhyay</v>
      </c>
      <c r="D39" s="40" t="str">
        <f t="shared" si="2"/>
        <v>Sanjeet Upadhyay (IBM)</v>
      </c>
      <c r="E39" s="21" t="str">
        <f t="shared" si="3"/>
        <v>Sanjeet Upadhyay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40" t="s">
        <v>658</v>
      </c>
      <c r="B40" s="40" t="s">
        <v>659</v>
      </c>
      <c r="C40" s="40" t="str">
        <f t="shared" si="1"/>
        <v>Vinay Lakhmani</v>
      </c>
      <c r="D40" s="40" t="str">
        <f t="shared" si="2"/>
        <v>Vinay Lakhmani (IBM)</v>
      </c>
      <c r="E40" s="21" t="str">
        <f t="shared" si="3"/>
        <v>Vinay Lakhmani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40" t="s">
        <v>660</v>
      </c>
      <c r="B41" s="40" t="s">
        <v>661</v>
      </c>
      <c r="C41" s="40" t="str">
        <f t="shared" si="1"/>
        <v>Nitasha Punni</v>
      </c>
      <c r="D41" s="40" t="str">
        <f t="shared" si="2"/>
        <v>Nitasha Punni (IBM)</v>
      </c>
      <c r="E41" s="21" t="str">
        <f t="shared" si="3"/>
        <v>Nitasha Punni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40" t="s">
        <v>662</v>
      </c>
      <c r="B42" s="40" t="s">
        <v>625</v>
      </c>
      <c r="C42" s="40" t="str">
        <f t="shared" si="1"/>
        <v>Isha Gupta</v>
      </c>
      <c r="D42" s="40" t="str">
        <f t="shared" si="2"/>
        <v>Isha Gupta (IBM)</v>
      </c>
      <c r="E42" s="21" t="str">
        <f t="shared" si="3"/>
        <v>Isha Gupta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40" t="s">
        <v>663</v>
      </c>
      <c r="B43" s="40" t="s">
        <v>664</v>
      </c>
      <c r="C43" s="40" t="str">
        <f t="shared" si="1"/>
        <v>Chhavi Tiwari</v>
      </c>
      <c r="D43" s="40" t="str">
        <f t="shared" si="2"/>
        <v>Chhavi Tiwari (IBM)</v>
      </c>
      <c r="E43" s="21" t="str">
        <f t="shared" si="3"/>
        <v>Chhavi Tiwari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40" t="s">
        <v>665</v>
      </c>
      <c r="B44" s="40" t="s">
        <v>666</v>
      </c>
      <c r="C44" s="40" t="str">
        <f t="shared" si="1"/>
        <v>Nitin Kansal</v>
      </c>
      <c r="D44" s="40" t="str">
        <f t="shared" si="2"/>
        <v>Nitin Kansal (IBM)</v>
      </c>
      <c r="E44" s="21" t="str">
        <f t="shared" si="3"/>
        <v>Nitin Kansal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40" t="s">
        <v>667</v>
      </c>
      <c r="B45" s="40" t="s">
        <v>604</v>
      </c>
      <c r="C45" s="40" t="str">
        <f t="shared" si="1"/>
        <v>Rachna Sharma</v>
      </c>
      <c r="D45" s="40" t="str">
        <f t="shared" si="2"/>
        <v>Rachna Sharma (IBM)</v>
      </c>
      <c r="E45" s="21" t="str">
        <f t="shared" si="3"/>
        <v>Rachna Sharma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40" t="s">
        <v>668</v>
      </c>
      <c r="B46" s="40" t="s">
        <v>669</v>
      </c>
      <c r="C46" s="40" t="str">
        <f t="shared" si="1"/>
        <v>Vineeta Keshari</v>
      </c>
      <c r="D46" s="40" t="str">
        <f t="shared" si="2"/>
        <v>Vineeta Keshari (IBM)</v>
      </c>
      <c r="E46" s="21" t="str">
        <f t="shared" si="3"/>
        <v>Vineeta Keshari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40" t="s">
        <v>627</v>
      </c>
      <c r="B47" s="40" t="s">
        <v>601</v>
      </c>
      <c r="C47" s="40" t="str">
        <f t="shared" si="1"/>
        <v>Mukesh Kumar</v>
      </c>
      <c r="D47" s="40" t="str">
        <f t="shared" si="2"/>
        <v>Mukesh Kumar (IBM)</v>
      </c>
      <c r="E47" s="21" t="str">
        <f t="shared" si="3"/>
        <v>Mukesh Kumar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40" t="s">
        <v>670</v>
      </c>
      <c r="B48" s="40" t="s">
        <v>671</v>
      </c>
      <c r="C48" s="40" t="str">
        <f t="shared" si="1"/>
        <v>HemKrishan Bora</v>
      </c>
      <c r="D48" s="40" t="str">
        <f t="shared" si="2"/>
        <v>HemKrishan Bora (IBM)</v>
      </c>
      <c r="E48" s="21" t="str">
        <f t="shared" si="3"/>
        <v>HemKrishan Bora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40" t="s">
        <v>114</v>
      </c>
      <c r="B49" s="40" t="s">
        <v>601</v>
      </c>
      <c r="C49" s="40" t="str">
        <f t="shared" si="1"/>
        <v>Amit Kumar</v>
      </c>
      <c r="D49" s="40" t="str">
        <f t="shared" si="2"/>
        <v>Amit Kumar (IBM)</v>
      </c>
      <c r="E49" s="21" t="str">
        <f t="shared" si="3"/>
        <v>Amit Kumar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40" t="s">
        <v>672</v>
      </c>
      <c r="B50" s="40" t="s">
        <v>673</v>
      </c>
      <c r="C50" s="40" t="str">
        <f t="shared" si="1"/>
        <v>Sindhu Raj</v>
      </c>
      <c r="D50" s="40" t="str">
        <f t="shared" si="2"/>
        <v>Sindhu Raj (IBM)</v>
      </c>
      <c r="E50" s="21" t="str">
        <f t="shared" si="3"/>
        <v>Sindhu Raj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40" t="s">
        <v>674</v>
      </c>
      <c r="B51" s="40" t="s">
        <v>675</v>
      </c>
      <c r="C51" s="40" t="str">
        <f t="shared" si="1"/>
        <v>Karan Tickoo</v>
      </c>
      <c r="D51" s="40" t="str">
        <f t="shared" si="2"/>
        <v>Karan Tickoo (IBM)</v>
      </c>
      <c r="E51" s="21" t="str">
        <f t="shared" si="3"/>
        <v>Karan Tickoo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40" t="s">
        <v>676</v>
      </c>
      <c r="B52" s="40" t="s">
        <v>677</v>
      </c>
      <c r="C52" s="40" t="str">
        <f t="shared" si="1"/>
        <v>vishal sharma</v>
      </c>
      <c r="D52" s="40" t="str">
        <f t="shared" si="2"/>
        <v>vishal sharma (IBM)</v>
      </c>
      <c r="E52" s="21" t="str">
        <f t="shared" si="3"/>
        <v>vishal sharma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40" t="s">
        <v>678</v>
      </c>
      <c r="B53" s="40" t="s">
        <v>679</v>
      </c>
      <c r="C53" s="40" t="str">
        <f t="shared" si="1"/>
        <v>Jyoti Srivastva</v>
      </c>
      <c r="D53" s="40" t="str">
        <f t="shared" si="2"/>
        <v>Jyoti Srivastva (IBM)</v>
      </c>
      <c r="E53" s="21" t="str">
        <f t="shared" si="3"/>
        <v>Jyoti Srivastva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40" t="s">
        <v>680</v>
      </c>
      <c r="B54" s="40" t="s">
        <v>681</v>
      </c>
      <c r="C54" s="40" t="str">
        <f t="shared" si="1"/>
        <v>Rajat Kushwah</v>
      </c>
      <c r="D54" s="40" t="str">
        <f t="shared" si="2"/>
        <v>Rajat Kushwah (IBM)</v>
      </c>
      <c r="E54" s="21" t="str">
        <f t="shared" si="3"/>
        <v>Rajat Kushwah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40" t="s">
        <v>682</v>
      </c>
      <c r="B55" s="40" t="s">
        <v>683</v>
      </c>
      <c r="C55" s="40" t="str">
        <f t="shared" si="1"/>
        <v>Sanjeev kumar</v>
      </c>
      <c r="D55" s="40" t="str">
        <f t="shared" si="2"/>
        <v>Sanjeev kumar (IBM)</v>
      </c>
      <c r="E55" s="21" t="str">
        <f t="shared" si="3"/>
        <v>Sanjeev kumar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40" t="s">
        <v>684</v>
      </c>
      <c r="B56" s="40" t="s">
        <v>685</v>
      </c>
      <c r="C56" s="40" t="str">
        <f t="shared" si="1"/>
        <v>Udauan Chatterjee</v>
      </c>
      <c r="D56" s="40" t="str">
        <f t="shared" si="2"/>
        <v>Udauan Chatterjee (IBM)</v>
      </c>
      <c r="E56" s="21" t="str">
        <f t="shared" si="3"/>
        <v>Udauan Chatterjee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40" t="s">
        <v>686</v>
      </c>
      <c r="B57" s="40" t="s">
        <v>625</v>
      </c>
      <c r="C57" s="40" t="str">
        <f t="shared" si="1"/>
        <v>Kakul Gupta</v>
      </c>
      <c r="D57" s="40" t="str">
        <f t="shared" si="2"/>
        <v>Kakul Gupta (IBM)</v>
      </c>
      <c r="E57" s="21" t="str">
        <f t="shared" si="3"/>
        <v>Kakul Gupta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40" t="s">
        <v>190</v>
      </c>
      <c r="B58" s="40" t="s">
        <v>687</v>
      </c>
      <c r="C58" s="40" t="str">
        <f t="shared" si="1"/>
        <v>Pankaj Belwal</v>
      </c>
      <c r="D58" s="40" t="str">
        <f t="shared" si="2"/>
        <v>Pankaj Belwal (IBM)</v>
      </c>
      <c r="E58" s="21" t="str">
        <f t="shared" si="3"/>
        <v>Pankaj Belwal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40" t="s">
        <v>688</v>
      </c>
      <c r="B59" s="40" t="s">
        <v>689</v>
      </c>
      <c r="C59" s="40" t="str">
        <f t="shared" si="1"/>
        <v>Sunil Dutt</v>
      </c>
      <c r="D59" s="40" t="str">
        <f t="shared" si="2"/>
        <v>Sunil Dutt (IBM)</v>
      </c>
      <c r="E59" s="21" t="str">
        <f t="shared" si="3"/>
        <v>Sunil Dutt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40" t="s">
        <v>690</v>
      </c>
      <c r="B60" s="40" t="s">
        <v>691</v>
      </c>
      <c r="C60" s="40" t="str">
        <f t="shared" si="1"/>
        <v>Snehil Agnihotri</v>
      </c>
      <c r="D60" s="40" t="str">
        <f t="shared" si="2"/>
        <v>Snehil Agnihotri (IBM)</v>
      </c>
      <c r="E60" s="21" t="str">
        <f t="shared" si="3"/>
        <v>Snehil Agnihotri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40" t="s">
        <v>692</v>
      </c>
      <c r="B61" s="40" t="s">
        <v>693</v>
      </c>
      <c r="C61" s="40" t="str">
        <f t="shared" si="1"/>
        <v>Mahima Raina</v>
      </c>
      <c r="D61" s="40" t="str">
        <f t="shared" si="2"/>
        <v>Mahima Raina (IBM)</v>
      </c>
      <c r="E61" s="21" t="str">
        <f t="shared" si="3"/>
        <v>Mahima Raina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40" t="s">
        <v>694</v>
      </c>
      <c r="B62" s="40" t="s">
        <v>695</v>
      </c>
      <c r="C62" s="40" t="str">
        <f t="shared" si="1"/>
        <v>Ranjana Tripathi</v>
      </c>
      <c r="D62" s="40" t="str">
        <f t="shared" si="2"/>
        <v>Ranjana Tripathi (IBM)</v>
      </c>
      <c r="E62" s="21" t="str">
        <f t="shared" si="3"/>
        <v>Ranjana Tripathi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40" t="s">
        <v>638</v>
      </c>
      <c r="B63" s="40" t="s">
        <v>696</v>
      </c>
      <c r="C63" s="40" t="str">
        <f t="shared" si="1"/>
        <v>Pradeep Thapa</v>
      </c>
      <c r="D63" s="40" t="str">
        <f t="shared" si="2"/>
        <v>Pradeep Thapa (IBM)</v>
      </c>
      <c r="E63" s="21" t="str">
        <f t="shared" si="3"/>
        <v>Pradeep Thapa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40" t="s">
        <v>605</v>
      </c>
      <c r="B64" s="40" t="s">
        <v>681</v>
      </c>
      <c r="C64" s="40" t="str">
        <f t="shared" si="1"/>
        <v>Deepak Kushwah</v>
      </c>
      <c r="D64" s="40" t="str">
        <f t="shared" si="2"/>
        <v>Deepak Kushwah (IBM)</v>
      </c>
      <c r="E64" s="21" t="str">
        <f t="shared" si="3"/>
        <v>Deepak Kushwah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40" t="s">
        <v>697</v>
      </c>
      <c r="B65" s="40" t="s">
        <v>698</v>
      </c>
      <c r="C65" s="40" t="str">
        <f t="shared" si="1"/>
        <v>Ashish Vaish</v>
      </c>
      <c r="D65" s="40" t="str">
        <f t="shared" si="2"/>
        <v>Ashish Vaish (IBM)</v>
      </c>
      <c r="E65" s="21" t="str">
        <f t="shared" si="3"/>
        <v>Ashish Vaish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40" t="s">
        <v>616</v>
      </c>
      <c r="B66" s="40" t="s">
        <v>601</v>
      </c>
      <c r="C66" s="40" t="str">
        <f t="shared" si="1"/>
        <v>Ravi Kumar</v>
      </c>
      <c r="D66" s="40" t="str">
        <f t="shared" si="2"/>
        <v>Ravi Kumar (IBM)</v>
      </c>
      <c r="E66" s="21" t="str">
        <f t="shared" si="3"/>
        <v>Ravi Kumar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40" t="s">
        <v>699</v>
      </c>
      <c r="B67" s="40" t="s">
        <v>700</v>
      </c>
      <c r="C67" s="40" t="str">
        <f t="shared" si="1"/>
        <v>Pragya Pathak</v>
      </c>
      <c r="D67" s="40" t="str">
        <f t="shared" si="2"/>
        <v>Pragya Pathak (IBM)</v>
      </c>
      <c r="E67" s="21" t="str">
        <f t="shared" si="3"/>
        <v>Pragya Pathak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40" t="s">
        <v>701</v>
      </c>
      <c r="B68" s="40" t="s">
        <v>599</v>
      </c>
      <c r="C68" s="40" t="str">
        <f t="shared" si="1"/>
        <v>Lalit Singh</v>
      </c>
      <c r="D68" s="40" t="str">
        <f t="shared" si="2"/>
        <v>Lalit Singh (IBM)</v>
      </c>
      <c r="E68" s="21" t="str">
        <f t="shared" si="3"/>
        <v>Lalit Singh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40" t="s">
        <v>682</v>
      </c>
      <c r="B69" s="40" t="s">
        <v>702</v>
      </c>
      <c r="C69" s="40" t="str">
        <f t="shared" si="1"/>
        <v>Sanjeev Saran</v>
      </c>
      <c r="D69" s="40" t="str">
        <f t="shared" si="2"/>
        <v>Sanjeev Saran (IBM)</v>
      </c>
      <c r="E69" s="21" t="str">
        <f t="shared" si="3"/>
        <v>Sanjeev Saran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40" t="s">
        <v>703</v>
      </c>
      <c r="B70" s="40" t="s">
        <v>611</v>
      </c>
      <c r="C70" s="40" t="str">
        <f t="shared" si="1"/>
        <v>Jalal Khan</v>
      </c>
      <c r="D70" s="40" t="str">
        <f t="shared" si="2"/>
        <v>Jalal Khan (IBM)</v>
      </c>
      <c r="E70" s="21" t="str">
        <f t="shared" si="3"/>
        <v>Jalal Khan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40" t="s">
        <v>704</v>
      </c>
      <c r="B71" s="40" t="s">
        <v>604</v>
      </c>
      <c r="C71" s="40" t="str">
        <f t="shared" si="1"/>
        <v>Shakti Sharma</v>
      </c>
      <c r="D71" s="40" t="str">
        <f t="shared" si="2"/>
        <v>Shakti Sharma (IBM)</v>
      </c>
      <c r="E71" s="21" t="str">
        <f t="shared" si="3"/>
        <v>Shakti Sharma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40" t="s">
        <v>705</v>
      </c>
      <c r="B72" s="40" t="s">
        <v>706</v>
      </c>
      <c r="C72" s="40" t="str">
        <f t="shared" si="1"/>
        <v>Lekha Chaturvedi</v>
      </c>
      <c r="D72" s="40" t="str">
        <f t="shared" si="2"/>
        <v>Lekha Chaturvedi (IBM)</v>
      </c>
      <c r="E72" s="21" t="str">
        <f t="shared" si="3"/>
        <v>Lekha Chaturvedi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40" t="s">
        <v>707</v>
      </c>
      <c r="B73" s="40" t="s">
        <v>708</v>
      </c>
      <c r="C73" s="40" t="str">
        <f t="shared" si="1"/>
        <v>Priyanka Jain</v>
      </c>
      <c r="D73" s="40" t="str">
        <f t="shared" si="2"/>
        <v>Priyanka Jain (IBM)</v>
      </c>
      <c r="E73" s="21" t="str">
        <f t="shared" si="3"/>
        <v>Priyanka Jain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40" t="s">
        <v>709</v>
      </c>
      <c r="B74" s="40" t="s">
        <v>685</v>
      </c>
      <c r="C74" s="40" t="str">
        <f t="shared" si="1"/>
        <v>Sudipto Chatterjee</v>
      </c>
      <c r="D74" s="40" t="str">
        <f t="shared" si="2"/>
        <v>Sudipto Chatterjee (IBM)</v>
      </c>
      <c r="E74" s="21" t="str">
        <f t="shared" si="3"/>
        <v>Sudipto Chatterjee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40" t="s">
        <v>710</v>
      </c>
      <c r="B75" s="40" t="s">
        <v>711</v>
      </c>
      <c r="C75" s="40" t="str">
        <f t="shared" si="1"/>
        <v>R. Balakrishnan</v>
      </c>
      <c r="D75" s="40" t="str">
        <f t="shared" si="2"/>
        <v>R. Balakrishnan (IBM)</v>
      </c>
      <c r="E75" s="21" t="str">
        <f t="shared" si="3"/>
        <v>R. Balakrishnan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40" t="s">
        <v>712</v>
      </c>
      <c r="B76" s="40" t="s">
        <v>713</v>
      </c>
      <c r="C76" s="40" t="str">
        <f t="shared" si="1"/>
        <v>Durgesh Mishra</v>
      </c>
      <c r="D76" s="40" t="str">
        <f t="shared" si="2"/>
        <v>Durgesh Mishra (IBM)</v>
      </c>
      <c r="E76" s="21" t="str">
        <f t="shared" si="3"/>
        <v>Durgesh Mishra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40" t="s">
        <v>714</v>
      </c>
      <c r="B77" s="40" t="s">
        <v>708</v>
      </c>
      <c r="C77" s="40" t="str">
        <f t="shared" si="1"/>
        <v>Ankit Jain</v>
      </c>
      <c r="D77" s="40" t="str">
        <f t="shared" si="2"/>
        <v>Ankit Jain (IBM)</v>
      </c>
      <c r="E77" s="21" t="str">
        <f t="shared" si="3"/>
        <v>Ankit Jain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40" t="s">
        <v>715</v>
      </c>
      <c r="B78" s="40" t="s">
        <v>716</v>
      </c>
      <c r="C78" s="40" t="str">
        <f t="shared" si="1"/>
        <v>Kashif Ahmed</v>
      </c>
      <c r="D78" s="40" t="str">
        <f t="shared" si="2"/>
        <v>Kashif Ahmed (IBM)</v>
      </c>
      <c r="E78" s="21" t="str">
        <f t="shared" si="3"/>
        <v>Kashif Ahmed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40" t="s">
        <v>717</v>
      </c>
      <c r="B79" s="40" t="s">
        <v>718</v>
      </c>
      <c r="C79" s="40" t="str">
        <f t="shared" si="1"/>
        <v>Anurag Gaur</v>
      </c>
      <c r="D79" s="40" t="str">
        <f t="shared" si="2"/>
        <v>Anurag Gaur (IBM)</v>
      </c>
      <c r="E79" s="21" t="str">
        <f t="shared" si="3"/>
        <v>Anurag Gaur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40" t="s">
        <v>719</v>
      </c>
      <c r="B80" s="40" t="s">
        <v>720</v>
      </c>
      <c r="C80" s="40" t="str">
        <f t="shared" si="1"/>
        <v>Abhay Pal</v>
      </c>
      <c r="D80" s="40" t="str">
        <f t="shared" si="2"/>
        <v>Abhay Pal (IBM)</v>
      </c>
      <c r="E80" s="21" t="str">
        <f t="shared" si="3"/>
        <v>Abhay Pal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40" t="s">
        <v>721</v>
      </c>
      <c r="B81" s="40" t="s">
        <v>722</v>
      </c>
      <c r="C81" s="40" t="str">
        <f t="shared" si="1"/>
        <v>Shailesh Barik</v>
      </c>
      <c r="D81" s="40" t="str">
        <f t="shared" si="2"/>
        <v>Shailesh Barik (IBM)</v>
      </c>
      <c r="E81" s="21" t="str">
        <f t="shared" si="3"/>
        <v>Shailesh Barik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40" t="s">
        <v>723</v>
      </c>
      <c r="B82" s="40" t="s">
        <v>601</v>
      </c>
      <c r="C82" s="40" t="str">
        <f t="shared" si="1"/>
        <v>Parteek Kumar</v>
      </c>
      <c r="D82" s="40" t="str">
        <f t="shared" si="2"/>
        <v>Parteek Kumar (IBM)</v>
      </c>
      <c r="E82" s="21" t="str">
        <f t="shared" si="3"/>
        <v>Parteek Kumar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40" t="s">
        <v>724</v>
      </c>
      <c r="B83" s="40" t="s">
        <v>725</v>
      </c>
      <c r="C83" s="40" t="str">
        <f t="shared" si="1"/>
        <v>Mona Shinde</v>
      </c>
      <c r="D83" s="40" t="str">
        <f t="shared" si="2"/>
        <v>Mona Shinde (IBM)</v>
      </c>
      <c r="E83" s="21" t="str">
        <f t="shared" si="3"/>
        <v>Mona Shinde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40" t="s">
        <v>726</v>
      </c>
      <c r="B84" s="40" t="s">
        <v>601</v>
      </c>
      <c r="C84" s="40" t="str">
        <f t="shared" si="1"/>
        <v>Vipin Kumar</v>
      </c>
      <c r="D84" s="40" t="str">
        <f t="shared" si="2"/>
        <v>Vipin Kumar (IBM)</v>
      </c>
      <c r="E84" s="21" t="str">
        <f t="shared" si="3"/>
        <v>Vipin Kumar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40" t="s">
        <v>727</v>
      </c>
      <c r="B85" s="40" t="s">
        <v>728</v>
      </c>
      <c r="C85" s="40" t="str">
        <f t="shared" si="1"/>
        <v>Sayed Yawer</v>
      </c>
      <c r="D85" s="40" t="str">
        <f t="shared" si="2"/>
        <v>Sayed Yawer (IBM)</v>
      </c>
      <c r="E85" s="21" t="str">
        <f t="shared" si="3"/>
        <v>Sayed Yawer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40" t="s">
        <v>616</v>
      </c>
      <c r="B86" s="40" t="s">
        <v>729</v>
      </c>
      <c r="C86" s="40" t="str">
        <f t="shared" si="1"/>
        <v>Ravi Jayant</v>
      </c>
      <c r="D86" s="40" t="str">
        <f t="shared" si="2"/>
        <v>Ravi Jayant (IBM)</v>
      </c>
      <c r="E86" s="21" t="str">
        <f t="shared" si="3"/>
        <v>Ravi Jayant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40" t="s">
        <v>730</v>
      </c>
      <c r="B87" s="40" t="s">
        <v>731</v>
      </c>
      <c r="C87" s="40" t="str">
        <f t="shared" si="1"/>
        <v>Swati Saxena</v>
      </c>
      <c r="D87" s="40" t="str">
        <f t="shared" si="2"/>
        <v>Swati Saxena (IBM)</v>
      </c>
      <c r="E87" s="21" t="str">
        <f t="shared" si="3"/>
        <v>Swati Saxena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40" t="s">
        <v>114</v>
      </c>
      <c r="B88" s="40" t="s">
        <v>599</v>
      </c>
      <c r="C88" s="40" t="str">
        <f t="shared" si="1"/>
        <v>Amit Singh</v>
      </c>
      <c r="D88" s="40" t="str">
        <f t="shared" si="2"/>
        <v>Amit Singh (IBM)</v>
      </c>
      <c r="E88" s="21" t="str">
        <f t="shared" si="3"/>
        <v>Amit Singh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40" t="s">
        <v>732</v>
      </c>
      <c r="B89" s="40" t="s">
        <v>733</v>
      </c>
      <c r="C89" s="40" t="str">
        <f t="shared" si="1"/>
        <v>Bishnu Padasinha</v>
      </c>
      <c r="D89" s="40" t="str">
        <f t="shared" si="2"/>
        <v>Bishnu Padasinha (IBM)</v>
      </c>
      <c r="E89" s="21" t="str">
        <f t="shared" si="3"/>
        <v>Bishnu Padasinha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40" t="s">
        <v>734</v>
      </c>
      <c r="B90" s="40" t="s">
        <v>735</v>
      </c>
      <c r="C90" s="40" t="str">
        <f t="shared" si="1"/>
        <v>Vikas Verma</v>
      </c>
      <c r="D90" s="40" t="str">
        <f t="shared" si="2"/>
        <v>Vikas Verma (IBM)</v>
      </c>
      <c r="E90" s="21" t="str">
        <f t="shared" si="3"/>
        <v>Vikas Verma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40" t="s">
        <v>736</v>
      </c>
      <c r="B91" s="40" t="s">
        <v>737</v>
      </c>
      <c r="C91" s="40" t="str">
        <f t="shared" si="1"/>
        <v>Prince malik</v>
      </c>
      <c r="D91" s="40" t="str">
        <f t="shared" si="2"/>
        <v>Prince malik (IBM)</v>
      </c>
      <c r="E91" s="21" t="str">
        <f t="shared" si="3"/>
        <v>Prince malik</v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40" t="s">
        <v>738</v>
      </c>
      <c r="B92" s="40" t="s">
        <v>739</v>
      </c>
      <c r="C92" s="40" t="str">
        <f t="shared" si="1"/>
        <v>Sonia Teotia</v>
      </c>
      <c r="D92" s="40" t="str">
        <f t="shared" si="2"/>
        <v>Sonia Teotia (IBM)</v>
      </c>
      <c r="E92" s="21" t="str">
        <f t="shared" si="3"/>
        <v>Sonia Teotia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40" t="s">
        <v>740</v>
      </c>
      <c r="B93" s="40" t="s">
        <v>720</v>
      </c>
      <c r="C93" s="40" t="str">
        <f t="shared" si="1"/>
        <v>Raubika Pal</v>
      </c>
      <c r="D93" s="40" t="str">
        <f t="shared" si="2"/>
        <v>Raubika Pal (IBM)</v>
      </c>
      <c r="E93" s="21" t="str">
        <f t="shared" si="3"/>
        <v>Raubika Pal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40" t="s">
        <v>741</v>
      </c>
      <c r="B94" s="40" t="s">
        <v>614</v>
      </c>
      <c r="C94" s="40" t="str">
        <f t="shared" si="1"/>
        <v>Princee Bhutani</v>
      </c>
      <c r="D94" s="40" t="str">
        <f t="shared" si="2"/>
        <v>Princee Bhutani (IBM)</v>
      </c>
      <c r="E94" s="21" t="str">
        <f t="shared" si="3"/>
        <v>Princee Bhutani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40" t="s">
        <v>742</v>
      </c>
      <c r="B95" s="40" t="s">
        <v>743</v>
      </c>
      <c r="C95" s="40" t="str">
        <f t="shared" si="1"/>
        <v>Javed Akhtar</v>
      </c>
      <c r="D95" s="40" t="str">
        <f t="shared" si="2"/>
        <v>Javed Akhtar (IBM)</v>
      </c>
      <c r="E95" s="21" t="str">
        <f t="shared" si="3"/>
        <v>Javed Akhtar</v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40" t="s">
        <v>744</v>
      </c>
      <c r="B96" s="40" t="s">
        <v>745</v>
      </c>
      <c r="C96" s="40" t="str">
        <f t="shared" si="1"/>
        <v>Shah Alam</v>
      </c>
      <c r="D96" s="40" t="str">
        <f t="shared" si="2"/>
        <v>Shah Alam (IBM)</v>
      </c>
      <c r="E96" s="21" t="str">
        <f t="shared" si="3"/>
        <v>Shah Alam</v>
      </c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40" t="s">
        <v>746</v>
      </c>
      <c r="B97" s="40" t="s">
        <v>745</v>
      </c>
      <c r="C97" s="40" t="str">
        <f t="shared" si="1"/>
        <v>Parvez Alam</v>
      </c>
      <c r="D97" s="40" t="str">
        <f t="shared" si="2"/>
        <v>Parvez Alam (IBM)</v>
      </c>
      <c r="E97" s="21" t="str">
        <f t="shared" si="3"/>
        <v>Parvez Alam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40" t="s">
        <v>747</v>
      </c>
      <c r="B98" s="40" t="s">
        <v>748</v>
      </c>
      <c r="C98" s="40" t="str">
        <f t="shared" si="1"/>
        <v>vinod Kukreja</v>
      </c>
      <c r="D98" s="40" t="str">
        <f t="shared" si="2"/>
        <v>vinod Kukreja (IBM)</v>
      </c>
      <c r="E98" s="21" t="str">
        <f t="shared" si="3"/>
        <v>vinod Kukreja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40" t="s">
        <v>749</v>
      </c>
      <c r="B99" s="40" t="s">
        <v>750</v>
      </c>
      <c r="C99" s="40" t="str">
        <f t="shared" si="1"/>
        <v>Summit kar</v>
      </c>
      <c r="D99" s="40" t="str">
        <f t="shared" si="2"/>
        <v>Summit kar (IBM)</v>
      </c>
      <c r="E99" s="21" t="str">
        <f t="shared" si="3"/>
        <v>Summit kar</v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 t="s">
        <v>114</v>
      </c>
      <c r="C122" s="21" t="s">
        <v>601</v>
      </c>
      <c r="D122" s="21" t="s">
        <v>599</v>
      </c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 t="str">
        <f>CONCATENATE(B122," ",C122," ",D122)</f>
        <v>Amit Kumar Singh</v>
      </c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1.63"/>
    <col customWidth="1" min="2" max="2" width="15.38"/>
    <col customWidth="1" min="3" max="3" width="14.38"/>
    <col customWidth="1" min="4" max="5" width="17.75"/>
    <col customWidth="1" min="6" max="6" width="9.13"/>
    <col customWidth="1" min="7" max="7" width="6.88"/>
    <col customWidth="1" min="8" max="8" width="19.63"/>
    <col customWidth="1" min="9" max="9" width="13.75"/>
    <col customWidth="1" min="10" max="26" width="8.63"/>
  </cols>
  <sheetData>
    <row r="1" ht="14.25" customHeight="1">
      <c r="A1" s="45" t="s">
        <v>751</v>
      </c>
      <c r="B1" s="46" t="s">
        <v>752</v>
      </c>
      <c r="C1" s="46" t="s">
        <v>753</v>
      </c>
      <c r="D1" s="46" t="s">
        <v>754</v>
      </c>
      <c r="E1" s="46" t="s">
        <v>755</v>
      </c>
      <c r="F1" s="21"/>
      <c r="G1" s="52" t="s">
        <v>756</v>
      </c>
      <c r="H1" s="52"/>
      <c r="I1" s="52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83</v>
      </c>
      <c r="B2" s="58">
        <v>40980.0</v>
      </c>
      <c r="C2" s="58">
        <v>41016.0</v>
      </c>
      <c r="D2" s="30">
        <f t="shared" ref="D2:D9" si="1">NETWORKDAYS(B2,C2,$I$3:$I$14)</f>
        <v>25</v>
      </c>
      <c r="E2" s="30">
        <f t="shared" ref="E2:E9" si="2">_xlfn.NETWORKDAYS.INTL(B2,C2,11,$I$3:$I$14)</f>
        <v>30</v>
      </c>
      <c r="F2" s="21"/>
      <c r="G2" s="46" t="s">
        <v>757</v>
      </c>
      <c r="H2" s="45" t="s">
        <v>758</v>
      </c>
      <c r="I2" s="46" t="s">
        <v>95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129</v>
      </c>
      <c r="B3" s="58">
        <v>40984.0</v>
      </c>
      <c r="C3" s="58">
        <v>41141.0</v>
      </c>
      <c r="D3" s="30">
        <f t="shared" si="1"/>
        <v>110</v>
      </c>
      <c r="E3" s="30">
        <f t="shared" si="2"/>
        <v>133</v>
      </c>
      <c r="F3" s="21"/>
      <c r="G3" s="30">
        <v>1.0</v>
      </c>
      <c r="H3" s="40" t="s">
        <v>759</v>
      </c>
      <c r="I3" s="58">
        <v>40934.0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86</v>
      </c>
      <c r="B4" s="58">
        <v>41015.0</v>
      </c>
      <c r="C4" s="58">
        <v>41174.0</v>
      </c>
      <c r="D4" s="30">
        <f t="shared" si="1"/>
        <v>112</v>
      </c>
      <c r="E4" s="30">
        <f t="shared" si="2"/>
        <v>135</v>
      </c>
      <c r="F4" s="21"/>
      <c r="G4" s="30">
        <v>2.0</v>
      </c>
      <c r="H4" s="40" t="s">
        <v>760</v>
      </c>
      <c r="I4" s="58">
        <v>40976.0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132</v>
      </c>
      <c r="B5" s="58">
        <v>41135.0</v>
      </c>
      <c r="C5" s="58">
        <v>41201.0</v>
      </c>
      <c r="D5" s="30">
        <f t="shared" si="1"/>
        <v>46</v>
      </c>
      <c r="E5" s="30">
        <f t="shared" si="2"/>
        <v>55</v>
      </c>
      <c r="F5" s="21"/>
      <c r="G5" s="30">
        <v>3.0</v>
      </c>
      <c r="H5" s="40" t="s">
        <v>761</v>
      </c>
      <c r="I5" s="58">
        <v>40981.0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133</v>
      </c>
      <c r="B6" s="58">
        <v>41198.0</v>
      </c>
      <c r="C6" s="58">
        <v>41272.0</v>
      </c>
      <c r="D6" s="30">
        <f t="shared" si="1"/>
        <v>50</v>
      </c>
      <c r="E6" s="30">
        <f t="shared" si="2"/>
        <v>61</v>
      </c>
      <c r="F6" s="21"/>
      <c r="G6" s="30">
        <v>4.0</v>
      </c>
      <c r="H6" s="40" t="s">
        <v>761</v>
      </c>
      <c r="I6" s="58">
        <v>40982.0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87</v>
      </c>
      <c r="B7" s="58">
        <v>40930.0</v>
      </c>
      <c r="C7" s="58">
        <v>41015.0</v>
      </c>
      <c r="D7" s="30">
        <f t="shared" si="1"/>
        <v>57</v>
      </c>
      <c r="E7" s="30">
        <f t="shared" si="2"/>
        <v>69</v>
      </c>
      <c r="F7" s="21"/>
      <c r="G7" s="30">
        <v>5.0</v>
      </c>
      <c r="H7" s="40" t="s">
        <v>762</v>
      </c>
      <c r="I7" s="58">
        <v>41131.0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134</v>
      </c>
      <c r="B8" s="58">
        <v>40984.0</v>
      </c>
      <c r="C8" s="58">
        <v>41146.0</v>
      </c>
      <c r="D8" s="30">
        <f t="shared" si="1"/>
        <v>114</v>
      </c>
      <c r="E8" s="30">
        <f t="shared" si="2"/>
        <v>138</v>
      </c>
      <c r="F8" s="21"/>
      <c r="G8" s="30">
        <v>6.0</v>
      </c>
      <c r="H8" s="40" t="s">
        <v>763</v>
      </c>
      <c r="I8" s="58">
        <v>41136.0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764</v>
      </c>
      <c r="B9" s="58">
        <v>41070.0</v>
      </c>
      <c r="C9" s="58">
        <v>41168.0</v>
      </c>
      <c r="D9" s="30">
        <f t="shared" si="1"/>
        <v>67</v>
      </c>
      <c r="E9" s="30">
        <f t="shared" si="2"/>
        <v>81</v>
      </c>
      <c r="F9" s="21"/>
      <c r="G9" s="30">
        <v>7.0</v>
      </c>
      <c r="H9" s="40" t="s">
        <v>765</v>
      </c>
      <c r="I9" s="58">
        <v>41150.0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22"/>
      <c r="B10" s="22"/>
      <c r="C10" s="22"/>
      <c r="D10" s="22"/>
      <c r="E10" s="22"/>
      <c r="F10" s="21"/>
      <c r="G10" s="30">
        <v>8.0</v>
      </c>
      <c r="H10" s="40" t="s">
        <v>766</v>
      </c>
      <c r="I10" s="58">
        <v>41184.0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22"/>
      <c r="B11" s="22"/>
      <c r="C11" s="22"/>
      <c r="D11" s="22"/>
      <c r="E11" s="59"/>
      <c r="F11" s="21"/>
      <c r="G11" s="30">
        <v>9.0</v>
      </c>
      <c r="H11" s="40" t="s">
        <v>767</v>
      </c>
      <c r="I11" s="58">
        <v>41206.0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22"/>
      <c r="B12" s="58">
        <v>41135.0</v>
      </c>
      <c r="C12" s="58">
        <v>41201.0</v>
      </c>
      <c r="D12" s="22"/>
      <c r="E12" s="22"/>
      <c r="F12" s="21"/>
      <c r="G12" s="30">
        <v>10.0</v>
      </c>
      <c r="H12" s="40" t="s">
        <v>768</v>
      </c>
      <c r="I12" s="58">
        <v>41226.0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22"/>
      <c r="B13" s="22"/>
      <c r="C13" s="22"/>
      <c r="D13" s="22"/>
      <c r="E13" s="59"/>
      <c r="F13" s="21"/>
      <c r="G13" s="30">
        <v>11.0</v>
      </c>
      <c r="H13" s="40" t="s">
        <v>769</v>
      </c>
      <c r="I13" s="58">
        <v>41227.0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22"/>
      <c r="B14" s="22"/>
      <c r="C14" s="22"/>
      <c r="D14" s="22"/>
      <c r="E14" s="22"/>
      <c r="F14" s="21"/>
      <c r="G14" s="30">
        <v>12.0</v>
      </c>
      <c r="H14" s="40" t="s">
        <v>770</v>
      </c>
      <c r="I14" s="58">
        <v>41268.0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22"/>
      <c r="B15" s="22"/>
      <c r="C15" s="22"/>
      <c r="D15" s="22"/>
      <c r="E15" s="22"/>
      <c r="F15" s="21"/>
      <c r="G15" s="21"/>
      <c r="H15" s="21"/>
      <c r="I15" s="6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21"/>
      <c r="B16" s="22"/>
      <c r="C16" s="22"/>
      <c r="D16" s="22"/>
      <c r="E16" s="22"/>
      <c r="F16" s="21"/>
      <c r="G16" s="21"/>
      <c r="H16" s="21"/>
      <c r="I16" s="60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21"/>
      <c r="B17" s="22"/>
      <c r="C17" s="61"/>
      <c r="D17" s="22"/>
      <c r="E17" s="22"/>
      <c r="F17" s="21"/>
      <c r="G17" s="21"/>
      <c r="H17" s="21"/>
      <c r="I17" s="60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21"/>
      <c r="B18" s="22"/>
      <c r="C18" s="22"/>
      <c r="D18" s="22"/>
      <c r="E18" s="22"/>
      <c r="F18" s="21"/>
      <c r="G18" s="21"/>
      <c r="H18" s="21"/>
      <c r="I18" s="60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21"/>
      <c r="B19" s="22"/>
      <c r="C19" s="22"/>
      <c r="D19" s="22"/>
      <c r="E19" s="22"/>
      <c r="F19" s="21"/>
      <c r="G19" s="21"/>
      <c r="H19" s="21"/>
      <c r="I19" s="60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21"/>
      <c r="B20" s="22"/>
      <c r="C20" s="22"/>
      <c r="D20" s="22"/>
      <c r="E20" s="22"/>
      <c r="F20" s="21"/>
      <c r="G20" s="21"/>
      <c r="H20" s="21"/>
      <c r="I20" s="60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21"/>
      <c r="B21" s="22"/>
      <c r="C21" s="22"/>
      <c r="D21" s="22"/>
      <c r="E21" s="22"/>
      <c r="F21" s="21"/>
      <c r="G21" s="21"/>
      <c r="H21" s="21"/>
      <c r="I21" s="60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21"/>
      <c r="B22" s="22"/>
      <c r="C22" s="22"/>
      <c r="D22" s="22"/>
      <c r="E22" s="22"/>
      <c r="F22" s="21"/>
      <c r="G22" s="21"/>
      <c r="H22" s="21"/>
      <c r="I22" s="60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1"/>
      <c r="B23" s="22"/>
      <c r="C23" s="22"/>
      <c r="D23" s="22"/>
      <c r="E23" s="22"/>
      <c r="F23" s="21"/>
      <c r="G23" s="21"/>
      <c r="H23" s="21"/>
      <c r="I23" s="60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21"/>
      <c r="B24" s="22"/>
      <c r="C24" s="22"/>
      <c r="D24" s="22"/>
      <c r="E24" s="22"/>
      <c r="F24" s="21"/>
      <c r="G24" s="21"/>
      <c r="H24" s="21"/>
      <c r="I24" s="60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1"/>
      <c r="B25" s="22"/>
      <c r="C25" s="22"/>
      <c r="D25" s="22"/>
      <c r="E25" s="22"/>
      <c r="F25" s="21"/>
      <c r="G25" s="21"/>
      <c r="H25" s="21"/>
      <c r="I25" s="60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1"/>
      <c r="B26" s="22"/>
      <c r="C26" s="22"/>
      <c r="D26" s="22"/>
      <c r="E26" s="22"/>
      <c r="F26" s="21"/>
      <c r="G26" s="21"/>
      <c r="H26" s="21"/>
      <c r="I26" s="60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1"/>
      <c r="B27" s="22"/>
      <c r="C27" s="22"/>
      <c r="D27" s="22"/>
      <c r="E27" s="22"/>
      <c r="F27" s="21"/>
      <c r="G27" s="21"/>
      <c r="H27" s="21"/>
      <c r="I27" s="60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1"/>
      <c r="B28" s="22"/>
      <c r="C28" s="22"/>
      <c r="D28" s="22"/>
      <c r="E28" s="22"/>
      <c r="F28" s="21"/>
      <c r="G28" s="21"/>
      <c r="H28" s="21"/>
      <c r="I28" s="60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2"/>
      <c r="C29" s="22"/>
      <c r="D29" s="22"/>
      <c r="E29" s="22"/>
      <c r="F29" s="21"/>
      <c r="G29" s="21"/>
      <c r="H29" s="21"/>
      <c r="I29" s="60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2"/>
      <c r="C30" s="22"/>
      <c r="D30" s="22"/>
      <c r="E30" s="22"/>
      <c r="F30" s="21"/>
      <c r="G30" s="21"/>
      <c r="H30" s="21"/>
      <c r="I30" s="60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2"/>
      <c r="C31" s="22"/>
      <c r="D31" s="22"/>
      <c r="E31" s="22"/>
      <c r="F31" s="21"/>
      <c r="G31" s="21"/>
      <c r="H31" s="21"/>
      <c r="I31" s="60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2"/>
      <c r="C32" s="22"/>
      <c r="D32" s="22"/>
      <c r="E32" s="22"/>
      <c r="F32" s="21"/>
      <c r="G32" s="21"/>
      <c r="H32" s="21"/>
      <c r="I32" s="60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2"/>
      <c r="C33" s="22"/>
      <c r="D33" s="22"/>
      <c r="E33" s="22"/>
      <c r="F33" s="21"/>
      <c r="G33" s="21"/>
      <c r="H33" s="21"/>
      <c r="I33" s="6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2"/>
      <c r="C34" s="22"/>
      <c r="D34" s="22"/>
      <c r="E34" s="22"/>
      <c r="F34" s="21"/>
      <c r="G34" s="21"/>
      <c r="H34" s="21"/>
      <c r="I34" s="60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2"/>
      <c r="C35" s="22"/>
      <c r="D35" s="22"/>
      <c r="E35" s="22"/>
      <c r="F35" s="21"/>
      <c r="G35" s="21"/>
      <c r="H35" s="21"/>
      <c r="I35" s="6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2"/>
      <c r="C36" s="22"/>
      <c r="D36" s="22"/>
      <c r="E36" s="22"/>
      <c r="F36" s="21"/>
      <c r="G36" s="21"/>
      <c r="H36" s="21"/>
      <c r="I36" s="60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2"/>
      <c r="C37" s="22"/>
      <c r="D37" s="22"/>
      <c r="E37" s="22"/>
      <c r="F37" s="21"/>
      <c r="G37" s="21"/>
      <c r="H37" s="21"/>
      <c r="I37" s="6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2"/>
      <c r="C38" s="22"/>
      <c r="D38" s="22"/>
      <c r="E38" s="22"/>
      <c r="F38" s="21"/>
      <c r="G38" s="21"/>
      <c r="H38" s="21"/>
      <c r="I38" s="60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2"/>
      <c r="C39" s="22"/>
      <c r="D39" s="22"/>
      <c r="E39" s="22"/>
      <c r="F39" s="21"/>
      <c r="G39" s="21"/>
      <c r="H39" s="21"/>
      <c r="I39" s="6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2"/>
      <c r="C40" s="22"/>
      <c r="D40" s="22"/>
      <c r="E40" s="22"/>
      <c r="F40" s="21"/>
      <c r="G40" s="21"/>
      <c r="H40" s="21"/>
      <c r="I40" s="60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2"/>
      <c r="C41" s="22"/>
      <c r="D41" s="22"/>
      <c r="E41" s="22"/>
      <c r="F41" s="21"/>
      <c r="G41" s="21"/>
      <c r="H41" s="21"/>
      <c r="I41" s="6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2"/>
      <c r="C42" s="22"/>
      <c r="D42" s="22"/>
      <c r="E42" s="22"/>
      <c r="F42" s="21"/>
      <c r="G42" s="21"/>
      <c r="H42" s="21"/>
      <c r="I42" s="60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2"/>
      <c r="C43" s="22"/>
      <c r="D43" s="22"/>
      <c r="E43" s="22"/>
      <c r="F43" s="21"/>
      <c r="G43" s="21"/>
      <c r="H43" s="21"/>
      <c r="I43" s="6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2"/>
      <c r="C44" s="22"/>
      <c r="D44" s="22"/>
      <c r="E44" s="22"/>
      <c r="F44" s="21"/>
      <c r="G44" s="21"/>
      <c r="H44" s="21"/>
      <c r="I44" s="60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2"/>
      <c r="C45" s="22"/>
      <c r="D45" s="22"/>
      <c r="E45" s="22"/>
      <c r="F45" s="21"/>
      <c r="G45" s="21"/>
      <c r="H45" s="21"/>
      <c r="I45" s="6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2"/>
      <c r="C46" s="22"/>
      <c r="D46" s="22"/>
      <c r="E46" s="22"/>
      <c r="F46" s="21"/>
      <c r="G46" s="21"/>
      <c r="H46" s="21"/>
      <c r="I46" s="60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2"/>
      <c r="C47" s="22"/>
      <c r="D47" s="22"/>
      <c r="E47" s="22"/>
      <c r="F47" s="21"/>
      <c r="G47" s="21"/>
      <c r="H47" s="21"/>
      <c r="I47" s="6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2"/>
      <c r="C48" s="22"/>
      <c r="D48" s="22"/>
      <c r="E48" s="22"/>
      <c r="F48" s="21"/>
      <c r="G48" s="21"/>
      <c r="H48" s="21"/>
      <c r="I48" s="60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2"/>
      <c r="C49" s="22"/>
      <c r="D49" s="22"/>
      <c r="E49" s="22"/>
      <c r="F49" s="21"/>
      <c r="G49" s="21"/>
      <c r="H49" s="21"/>
      <c r="I49" s="6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2"/>
      <c r="C50" s="22"/>
      <c r="D50" s="22"/>
      <c r="E50" s="22"/>
      <c r="F50" s="21"/>
      <c r="G50" s="21"/>
      <c r="H50" s="21"/>
      <c r="I50" s="60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2"/>
      <c r="C51" s="22"/>
      <c r="D51" s="22"/>
      <c r="E51" s="22"/>
      <c r="F51" s="21"/>
      <c r="G51" s="21"/>
      <c r="H51" s="21"/>
      <c r="I51" s="6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2"/>
      <c r="C52" s="22"/>
      <c r="D52" s="22"/>
      <c r="E52" s="22"/>
      <c r="F52" s="21"/>
      <c r="G52" s="21"/>
      <c r="H52" s="21"/>
      <c r="I52" s="60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2"/>
      <c r="C53" s="22"/>
      <c r="D53" s="22"/>
      <c r="E53" s="22"/>
      <c r="F53" s="21"/>
      <c r="G53" s="21"/>
      <c r="H53" s="21"/>
      <c r="I53" s="6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2"/>
      <c r="C54" s="22"/>
      <c r="D54" s="22"/>
      <c r="E54" s="22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2"/>
      <c r="C55" s="22"/>
      <c r="D55" s="22"/>
      <c r="E55" s="22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2"/>
      <c r="C56" s="22"/>
      <c r="D56" s="22"/>
      <c r="E56" s="22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2"/>
      <c r="C57" s="22"/>
      <c r="D57" s="22"/>
      <c r="E57" s="22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2"/>
      <c r="C58" s="22"/>
      <c r="D58" s="22"/>
      <c r="E58" s="22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2"/>
      <c r="C59" s="22"/>
      <c r="D59" s="22"/>
      <c r="E59" s="22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2"/>
      <c r="C60" s="22"/>
      <c r="D60" s="22"/>
      <c r="E60" s="22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2"/>
      <c r="C61" s="22"/>
      <c r="D61" s="22"/>
      <c r="E61" s="22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2"/>
      <c r="C62" s="22"/>
      <c r="D62" s="22"/>
      <c r="E62" s="22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2"/>
      <c r="C63" s="22"/>
      <c r="D63" s="22"/>
      <c r="E63" s="22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2"/>
      <c r="C64" s="22"/>
      <c r="D64" s="22"/>
      <c r="E64" s="22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2"/>
      <c r="C65" s="22"/>
      <c r="D65" s="22"/>
      <c r="E65" s="22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2"/>
      <c r="C66" s="22"/>
      <c r="D66" s="22"/>
      <c r="E66" s="22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2"/>
      <c r="C67" s="22"/>
      <c r="D67" s="22"/>
      <c r="E67" s="22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2"/>
      <c r="C68" s="22"/>
      <c r="D68" s="22"/>
      <c r="E68" s="22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2"/>
      <c r="C69" s="22"/>
      <c r="D69" s="22"/>
      <c r="E69" s="22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2"/>
      <c r="C70" s="22"/>
      <c r="D70" s="22"/>
      <c r="E70" s="22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2"/>
      <c r="C71" s="22"/>
      <c r="D71" s="22"/>
      <c r="E71" s="22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2"/>
      <c r="C72" s="22"/>
      <c r="D72" s="22"/>
      <c r="E72" s="22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2"/>
      <c r="C73" s="22"/>
      <c r="D73" s="22"/>
      <c r="E73" s="22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2"/>
      <c r="C74" s="22"/>
      <c r="D74" s="22"/>
      <c r="E74" s="22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2"/>
      <c r="C75" s="22"/>
      <c r="D75" s="22"/>
      <c r="E75" s="22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2"/>
      <c r="C76" s="22"/>
      <c r="D76" s="22"/>
      <c r="E76" s="22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2"/>
      <c r="C77" s="22"/>
      <c r="D77" s="22"/>
      <c r="E77" s="22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2"/>
      <c r="C78" s="22"/>
      <c r="D78" s="22"/>
      <c r="E78" s="22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2"/>
      <c r="C79" s="22"/>
      <c r="D79" s="22"/>
      <c r="E79" s="22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2"/>
      <c r="C80" s="22"/>
      <c r="D80" s="22"/>
      <c r="E80" s="22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2"/>
      <c r="C81" s="22"/>
      <c r="D81" s="22"/>
      <c r="E81" s="22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2"/>
      <c r="C82" s="22"/>
      <c r="D82" s="22"/>
      <c r="E82" s="22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2"/>
      <c r="C83" s="22"/>
      <c r="D83" s="22"/>
      <c r="E83" s="22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2"/>
      <c r="C84" s="22"/>
      <c r="D84" s="22"/>
      <c r="E84" s="22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2"/>
      <c r="C85" s="22"/>
      <c r="D85" s="22"/>
      <c r="E85" s="22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2"/>
      <c r="C86" s="22"/>
      <c r="D86" s="22"/>
      <c r="E86" s="22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2"/>
      <c r="C87" s="22"/>
      <c r="D87" s="22"/>
      <c r="E87" s="22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2"/>
      <c r="C88" s="22"/>
      <c r="D88" s="22"/>
      <c r="E88" s="22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2"/>
      <c r="C89" s="22"/>
      <c r="D89" s="22"/>
      <c r="E89" s="22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2"/>
      <c r="C90" s="22"/>
      <c r="D90" s="22"/>
      <c r="E90" s="22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2"/>
      <c r="C91" s="22"/>
      <c r="D91" s="22"/>
      <c r="E91" s="22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2"/>
      <c r="C92" s="22"/>
      <c r="D92" s="22"/>
      <c r="E92" s="22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2"/>
      <c r="C93" s="22"/>
      <c r="D93" s="22"/>
      <c r="E93" s="22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2"/>
      <c r="C94" s="22"/>
      <c r="D94" s="22"/>
      <c r="E94" s="22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2"/>
      <c r="C95" s="22"/>
      <c r="D95" s="22"/>
      <c r="E95" s="22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2"/>
      <c r="C96" s="22"/>
      <c r="D96" s="22"/>
      <c r="E96" s="22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2"/>
      <c r="C97" s="22"/>
      <c r="D97" s="22"/>
      <c r="E97" s="22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2"/>
      <c r="C98" s="22"/>
      <c r="D98" s="22"/>
      <c r="E98" s="22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2"/>
      <c r="C99" s="22"/>
      <c r="D99" s="22"/>
      <c r="E99" s="22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2"/>
      <c r="C100" s="22"/>
      <c r="D100" s="22"/>
      <c r="E100" s="22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2"/>
      <c r="C101" s="22"/>
      <c r="D101" s="22"/>
      <c r="E101" s="22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2"/>
      <c r="C102" s="22"/>
      <c r="D102" s="22"/>
      <c r="E102" s="22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2"/>
      <c r="C103" s="22"/>
      <c r="D103" s="22"/>
      <c r="E103" s="22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2"/>
      <c r="C104" s="22"/>
      <c r="D104" s="22"/>
      <c r="E104" s="22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2"/>
      <c r="C105" s="22"/>
      <c r="D105" s="22"/>
      <c r="E105" s="22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2"/>
      <c r="C106" s="22"/>
      <c r="D106" s="22"/>
      <c r="E106" s="22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2"/>
      <c r="C107" s="22"/>
      <c r="D107" s="22"/>
      <c r="E107" s="22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2"/>
      <c r="C108" s="22"/>
      <c r="D108" s="22"/>
      <c r="E108" s="22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2"/>
      <c r="C109" s="22"/>
      <c r="D109" s="22"/>
      <c r="E109" s="22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2"/>
      <c r="C110" s="22"/>
      <c r="D110" s="22"/>
      <c r="E110" s="22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2"/>
      <c r="C111" s="22"/>
      <c r="D111" s="22"/>
      <c r="E111" s="22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2"/>
      <c r="C112" s="22"/>
      <c r="D112" s="22"/>
      <c r="E112" s="22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2"/>
      <c r="C113" s="22"/>
      <c r="D113" s="22"/>
      <c r="E113" s="22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2"/>
      <c r="C114" s="22"/>
      <c r="D114" s="22"/>
      <c r="E114" s="22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2"/>
      <c r="C115" s="22"/>
      <c r="D115" s="22"/>
      <c r="E115" s="22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2"/>
      <c r="C116" s="22"/>
      <c r="D116" s="22"/>
      <c r="E116" s="22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2"/>
      <c r="C117" s="22"/>
      <c r="D117" s="22"/>
      <c r="E117" s="22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2"/>
      <c r="C118" s="22"/>
      <c r="D118" s="22"/>
      <c r="E118" s="22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2"/>
      <c r="C119" s="22"/>
      <c r="D119" s="22"/>
      <c r="E119" s="22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2"/>
      <c r="C120" s="22"/>
      <c r="D120" s="22"/>
      <c r="E120" s="22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2"/>
      <c r="C121" s="22"/>
      <c r="D121" s="22"/>
      <c r="E121" s="22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2"/>
      <c r="C122" s="22"/>
      <c r="D122" s="22"/>
      <c r="E122" s="22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2"/>
      <c r="C123" s="22"/>
      <c r="D123" s="22"/>
      <c r="E123" s="22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2"/>
      <c r="C124" s="22"/>
      <c r="D124" s="22"/>
      <c r="E124" s="22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2"/>
      <c r="C125" s="22"/>
      <c r="D125" s="22"/>
      <c r="E125" s="22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2"/>
      <c r="C126" s="22"/>
      <c r="D126" s="22"/>
      <c r="E126" s="22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2"/>
      <c r="C127" s="22"/>
      <c r="D127" s="22"/>
      <c r="E127" s="22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2"/>
      <c r="C128" s="22"/>
      <c r="D128" s="22"/>
      <c r="E128" s="22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2"/>
      <c r="C129" s="22"/>
      <c r="D129" s="22"/>
      <c r="E129" s="22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2"/>
      <c r="C130" s="22"/>
      <c r="D130" s="22"/>
      <c r="E130" s="22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2"/>
      <c r="C131" s="22"/>
      <c r="D131" s="22"/>
      <c r="E131" s="22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2"/>
      <c r="C132" s="22"/>
      <c r="D132" s="22"/>
      <c r="E132" s="22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2"/>
      <c r="C133" s="22"/>
      <c r="D133" s="22"/>
      <c r="E133" s="22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2"/>
      <c r="C134" s="22"/>
      <c r="D134" s="22"/>
      <c r="E134" s="22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2"/>
      <c r="C135" s="22"/>
      <c r="D135" s="22"/>
      <c r="E135" s="22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2"/>
      <c r="C136" s="22"/>
      <c r="D136" s="22"/>
      <c r="E136" s="22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2"/>
      <c r="C137" s="22"/>
      <c r="D137" s="22"/>
      <c r="E137" s="22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2"/>
      <c r="C138" s="22"/>
      <c r="D138" s="22"/>
      <c r="E138" s="22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2"/>
      <c r="C139" s="22"/>
      <c r="D139" s="22"/>
      <c r="E139" s="22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2"/>
      <c r="C140" s="22"/>
      <c r="D140" s="22"/>
      <c r="E140" s="22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2"/>
      <c r="C141" s="22"/>
      <c r="D141" s="22"/>
      <c r="E141" s="22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2"/>
      <c r="C142" s="22"/>
      <c r="D142" s="22"/>
      <c r="E142" s="22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2"/>
      <c r="C143" s="22"/>
      <c r="D143" s="22"/>
      <c r="E143" s="22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2"/>
      <c r="C144" s="22"/>
      <c r="D144" s="22"/>
      <c r="E144" s="22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2"/>
      <c r="C145" s="22"/>
      <c r="D145" s="22"/>
      <c r="E145" s="22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2"/>
      <c r="C146" s="22"/>
      <c r="D146" s="22"/>
      <c r="E146" s="22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2"/>
      <c r="C147" s="22"/>
      <c r="D147" s="22"/>
      <c r="E147" s="22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2"/>
      <c r="C148" s="22"/>
      <c r="D148" s="22"/>
      <c r="E148" s="22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2"/>
      <c r="C149" s="22"/>
      <c r="D149" s="22"/>
      <c r="E149" s="22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2"/>
      <c r="C150" s="22"/>
      <c r="D150" s="22"/>
      <c r="E150" s="22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2"/>
      <c r="C151" s="22"/>
      <c r="D151" s="22"/>
      <c r="E151" s="22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2"/>
      <c r="C152" s="22"/>
      <c r="D152" s="22"/>
      <c r="E152" s="22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2"/>
      <c r="C153" s="22"/>
      <c r="D153" s="22"/>
      <c r="E153" s="22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2"/>
      <c r="C154" s="22"/>
      <c r="D154" s="22"/>
      <c r="E154" s="22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2"/>
      <c r="C155" s="22"/>
      <c r="D155" s="22"/>
      <c r="E155" s="22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2"/>
      <c r="C156" s="22"/>
      <c r="D156" s="22"/>
      <c r="E156" s="22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2"/>
      <c r="C157" s="22"/>
      <c r="D157" s="22"/>
      <c r="E157" s="22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2"/>
      <c r="C158" s="22"/>
      <c r="D158" s="22"/>
      <c r="E158" s="22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2"/>
      <c r="C159" s="22"/>
      <c r="D159" s="22"/>
      <c r="E159" s="22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2"/>
      <c r="C160" s="22"/>
      <c r="D160" s="22"/>
      <c r="E160" s="22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2"/>
      <c r="C161" s="22"/>
      <c r="D161" s="22"/>
      <c r="E161" s="22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2"/>
      <c r="C162" s="22"/>
      <c r="D162" s="22"/>
      <c r="E162" s="22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2"/>
      <c r="C163" s="22"/>
      <c r="D163" s="22"/>
      <c r="E163" s="22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2"/>
      <c r="C164" s="22"/>
      <c r="D164" s="22"/>
      <c r="E164" s="22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2"/>
      <c r="C165" s="22"/>
      <c r="D165" s="22"/>
      <c r="E165" s="22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2"/>
      <c r="C166" s="22"/>
      <c r="D166" s="22"/>
      <c r="E166" s="22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2"/>
      <c r="C167" s="22"/>
      <c r="D167" s="22"/>
      <c r="E167" s="22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2"/>
      <c r="C168" s="22"/>
      <c r="D168" s="22"/>
      <c r="E168" s="22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2"/>
      <c r="C169" s="22"/>
      <c r="D169" s="22"/>
      <c r="E169" s="22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2"/>
      <c r="C170" s="22"/>
      <c r="D170" s="22"/>
      <c r="E170" s="22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2"/>
      <c r="C171" s="22"/>
      <c r="D171" s="22"/>
      <c r="E171" s="22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2"/>
      <c r="C172" s="22"/>
      <c r="D172" s="22"/>
      <c r="E172" s="22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2"/>
      <c r="C173" s="22"/>
      <c r="D173" s="22"/>
      <c r="E173" s="22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2"/>
      <c r="C174" s="22"/>
      <c r="D174" s="22"/>
      <c r="E174" s="22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2"/>
      <c r="C175" s="22"/>
      <c r="D175" s="22"/>
      <c r="E175" s="22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2"/>
      <c r="C176" s="22"/>
      <c r="D176" s="22"/>
      <c r="E176" s="22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2"/>
      <c r="C177" s="22"/>
      <c r="D177" s="22"/>
      <c r="E177" s="22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2"/>
      <c r="C178" s="22"/>
      <c r="D178" s="22"/>
      <c r="E178" s="22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2"/>
      <c r="C179" s="22"/>
      <c r="D179" s="22"/>
      <c r="E179" s="22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2"/>
      <c r="C180" s="22"/>
      <c r="D180" s="22"/>
      <c r="E180" s="22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2"/>
      <c r="C181" s="22"/>
      <c r="D181" s="22"/>
      <c r="E181" s="22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2"/>
      <c r="C182" s="22"/>
      <c r="D182" s="22"/>
      <c r="E182" s="22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2"/>
      <c r="C183" s="22"/>
      <c r="D183" s="22"/>
      <c r="E183" s="22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2"/>
      <c r="C184" s="22"/>
      <c r="D184" s="22"/>
      <c r="E184" s="22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2"/>
      <c r="C185" s="22"/>
      <c r="D185" s="22"/>
      <c r="E185" s="22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2"/>
      <c r="C186" s="22"/>
      <c r="D186" s="22"/>
      <c r="E186" s="22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2"/>
      <c r="C187" s="22"/>
      <c r="D187" s="22"/>
      <c r="E187" s="22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2"/>
      <c r="C188" s="22"/>
      <c r="D188" s="22"/>
      <c r="E188" s="22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2"/>
      <c r="C189" s="22"/>
      <c r="D189" s="22"/>
      <c r="E189" s="22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2"/>
      <c r="C190" s="22"/>
      <c r="D190" s="22"/>
      <c r="E190" s="22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2"/>
      <c r="C191" s="22"/>
      <c r="D191" s="22"/>
      <c r="E191" s="22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2"/>
      <c r="C192" s="22"/>
      <c r="D192" s="22"/>
      <c r="E192" s="22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2"/>
      <c r="C193" s="22"/>
      <c r="D193" s="22"/>
      <c r="E193" s="22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2"/>
      <c r="C194" s="22"/>
      <c r="D194" s="22"/>
      <c r="E194" s="22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2"/>
      <c r="C195" s="22"/>
      <c r="D195" s="22"/>
      <c r="E195" s="22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2"/>
      <c r="C196" s="22"/>
      <c r="D196" s="22"/>
      <c r="E196" s="22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2"/>
      <c r="C197" s="22"/>
      <c r="D197" s="22"/>
      <c r="E197" s="22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2"/>
      <c r="C198" s="22"/>
      <c r="D198" s="22"/>
      <c r="E198" s="22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2"/>
      <c r="C199" s="22"/>
      <c r="D199" s="22"/>
      <c r="E199" s="22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2"/>
      <c r="C200" s="22"/>
      <c r="D200" s="22"/>
      <c r="E200" s="22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2"/>
      <c r="C201" s="22"/>
      <c r="D201" s="22"/>
      <c r="E201" s="22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2"/>
      <c r="C202" s="22"/>
      <c r="D202" s="22"/>
      <c r="E202" s="22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2"/>
      <c r="C203" s="22"/>
      <c r="D203" s="22"/>
      <c r="E203" s="22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2"/>
      <c r="C204" s="22"/>
      <c r="D204" s="22"/>
      <c r="E204" s="22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2"/>
      <c r="C205" s="22"/>
      <c r="D205" s="22"/>
      <c r="E205" s="22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2"/>
      <c r="C206" s="22"/>
      <c r="D206" s="22"/>
      <c r="E206" s="22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2"/>
      <c r="C207" s="22"/>
      <c r="D207" s="22"/>
      <c r="E207" s="22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2"/>
      <c r="C208" s="22"/>
      <c r="D208" s="22"/>
      <c r="E208" s="22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2"/>
      <c r="C209" s="22"/>
      <c r="D209" s="22"/>
      <c r="E209" s="22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2"/>
      <c r="C210" s="22"/>
      <c r="D210" s="22"/>
      <c r="E210" s="22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2"/>
      <c r="C211" s="22"/>
      <c r="D211" s="22"/>
      <c r="E211" s="22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2"/>
      <c r="C212" s="22"/>
      <c r="D212" s="22"/>
      <c r="E212" s="22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2"/>
      <c r="C213" s="22"/>
      <c r="D213" s="22"/>
      <c r="E213" s="22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2"/>
      <c r="C214" s="22"/>
      <c r="D214" s="22"/>
      <c r="E214" s="22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2"/>
      <c r="C215" s="22"/>
      <c r="D215" s="22"/>
      <c r="E215" s="22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2"/>
      <c r="C216" s="22"/>
      <c r="D216" s="22"/>
      <c r="E216" s="22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2"/>
      <c r="C217" s="22"/>
      <c r="D217" s="22"/>
      <c r="E217" s="22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2"/>
      <c r="C218" s="22"/>
      <c r="D218" s="22"/>
      <c r="E218" s="22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2"/>
      <c r="C219" s="22"/>
      <c r="D219" s="22"/>
      <c r="E219" s="22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2"/>
      <c r="C220" s="22"/>
      <c r="D220" s="22"/>
      <c r="E220" s="22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2"/>
      <c r="C221" s="22"/>
      <c r="D221" s="22"/>
      <c r="E221" s="22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2"/>
      <c r="C222" s="22"/>
      <c r="D222" s="22"/>
      <c r="E222" s="22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2"/>
      <c r="C223" s="22"/>
      <c r="D223" s="22"/>
      <c r="E223" s="22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2"/>
      <c r="C224" s="22"/>
      <c r="D224" s="22"/>
      <c r="E224" s="22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2"/>
      <c r="C225" s="22"/>
      <c r="D225" s="22"/>
      <c r="E225" s="22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2"/>
      <c r="C226" s="22"/>
      <c r="D226" s="22"/>
      <c r="E226" s="22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2"/>
      <c r="C227" s="22"/>
      <c r="D227" s="22"/>
      <c r="E227" s="22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2"/>
      <c r="C228" s="22"/>
      <c r="D228" s="22"/>
      <c r="E228" s="22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2"/>
      <c r="C229" s="22"/>
      <c r="D229" s="22"/>
      <c r="E229" s="22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2"/>
      <c r="C230" s="22"/>
      <c r="D230" s="22"/>
      <c r="E230" s="22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2"/>
      <c r="C231" s="22"/>
      <c r="D231" s="22"/>
      <c r="E231" s="22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2"/>
      <c r="C232" s="22"/>
      <c r="D232" s="22"/>
      <c r="E232" s="22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2"/>
      <c r="C233" s="22"/>
      <c r="D233" s="22"/>
      <c r="E233" s="22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2"/>
      <c r="C234" s="22"/>
      <c r="D234" s="22"/>
      <c r="E234" s="22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2"/>
      <c r="C235" s="22"/>
      <c r="D235" s="22"/>
      <c r="E235" s="22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2"/>
      <c r="C236" s="22"/>
      <c r="D236" s="22"/>
      <c r="E236" s="22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2"/>
      <c r="C237" s="22"/>
      <c r="D237" s="22"/>
      <c r="E237" s="22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2"/>
      <c r="C238" s="22"/>
      <c r="D238" s="22"/>
      <c r="E238" s="22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2"/>
      <c r="C239" s="22"/>
      <c r="D239" s="22"/>
      <c r="E239" s="22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2"/>
      <c r="C240" s="22"/>
      <c r="D240" s="22"/>
      <c r="E240" s="22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2"/>
      <c r="C241" s="22"/>
      <c r="D241" s="22"/>
      <c r="E241" s="22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2"/>
      <c r="C242" s="22"/>
      <c r="D242" s="22"/>
      <c r="E242" s="22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2"/>
      <c r="C243" s="22"/>
      <c r="D243" s="22"/>
      <c r="E243" s="22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2"/>
      <c r="C244" s="22"/>
      <c r="D244" s="22"/>
      <c r="E244" s="22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2"/>
      <c r="C245" s="22"/>
      <c r="D245" s="22"/>
      <c r="E245" s="22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2"/>
      <c r="C246" s="22"/>
      <c r="D246" s="22"/>
      <c r="E246" s="22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2"/>
      <c r="C247" s="22"/>
      <c r="D247" s="22"/>
      <c r="E247" s="22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2"/>
      <c r="C248" s="22"/>
      <c r="D248" s="22"/>
      <c r="E248" s="22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2"/>
      <c r="C249" s="22"/>
      <c r="D249" s="22"/>
      <c r="E249" s="22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2"/>
      <c r="C250" s="22"/>
      <c r="D250" s="22"/>
      <c r="E250" s="22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2"/>
      <c r="C251" s="22"/>
      <c r="D251" s="22"/>
      <c r="E251" s="22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2"/>
      <c r="C252" s="22"/>
      <c r="D252" s="22"/>
      <c r="E252" s="22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2"/>
      <c r="C253" s="22"/>
      <c r="D253" s="22"/>
      <c r="E253" s="22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2"/>
      <c r="C254" s="22"/>
      <c r="D254" s="22"/>
      <c r="E254" s="22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2"/>
      <c r="C255" s="22"/>
      <c r="D255" s="22"/>
      <c r="E255" s="22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2"/>
      <c r="C256" s="22"/>
      <c r="D256" s="22"/>
      <c r="E256" s="22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2"/>
      <c r="C257" s="22"/>
      <c r="D257" s="22"/>
      <c r="E257" s="22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2"/>
      <c r="C258" s="22"/>
      <c r="D258" s="22"/>
      <c r="E258" s="22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2"/>
      <c r="C259" s="22"/>
      <c r="D259" s="22"/>
      <c r="E259" s="22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2"/>
      <c r="C260" s="22"/>
      <c r="D260" s="22"/>
      <c r="E260" s="22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2"/>
      <c r="C261" s="22"/>
      <c r="D261" s="22"/>
      <c r="E261" s="22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2"/>
      <c r="C262" s="22"/>
      <c r="D262" s="22"/>
      <c r="E262" s="22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2"/>
      <c r="C263" s="22"/>
      <c r="D263" s="22"/>
      <c r="E263" s="22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2"/>
      <c r="C264" s="22"/>
      <c r="D264" s="22"/>
      <c r="E264" s="22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2"/>
      <c r="C265" s="22"/>
      <c r="D265" s="22"/>
      <c r="E265" s="22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2"/>
      <c r="C266" s="22"/>
      <c r="D266" s="22"/>
      <c r="E266" s="22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2"/>
      <c r="C267" s="22"/>
      <c r="D267" s="22"/>
      <c r="E267" s="22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2"/>
      <c r="C268" s="22"/>
      <c r="D268" s="22"/>
      <c r="E268" s="22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2"/>
      <c r="C269" s="22"/>
      <c r="D269" s="22"/>
      <c r="E269" s="22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2"/>
      <c r="C270" s="22"/>
      <c r="D270" s="22"/>
      <c r="E270" s="22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2"/>
      <c r="C271" s="22"/>
      <c r="D271" s="22"/>
      <c r="E271" s="22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2"/>
      <c r="C272" s="22"/>
      <c r="D272" s="22"/>
      <c r="E272" s="22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2"/>
      <c r="C273" s="22"/>
      <c r="D273" s="22"/>
      <c r="E273" s="22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2"/>
      <c r="C274" s="22"/>
      <c r="D274" s="22"/>
      <c r="E274" s="22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2"/>
      <c r="C275" s="22"/>
      <c r="D275" s="22"/>
      <c r="E275" s="22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2"/>
      <c r="C276" s="22"/>
      <c r="D276" s="22"/>
      <c r="E276" s="22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2"/>
      <c r="C277" s="22"/>
      <c r="D277" s="22"/>
      <c r="E277" s="22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2"/>
      <c r="C278" s="22"/>
      <c r="D278" s="22"/>
      <c r="E278" s="22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2"/>
      <c r="C279" s="22"/>
      <c r="D279" s="22"/>
      <c r="E279" s="22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2"/>
      <c r="C280" s="22"/>
      <c r="D280" s="22"/>
      <c r="E280" s="22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2"/>
      <c r="C281" s="22"/>
      <c r="D281" s="22"/>
      <c r="E281" s="22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2"/>
      <c r="C282" s="22"/>
      <c r="D282" s="22"/>
      <c r="E282" s="22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2"/>
      <c r="C283" s="22"/>
      <c r="D283" s="22"/>
      <c r="E283" s="22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2"/>
      <c r="C284" s="22"/>
      <c r="D284" s="22"/>
      <c r="E284" s="22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2"/>
      <c r="C285" s="22"/>
      <c r="D285" s="22"/>
      <c r="E285" s="22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2"/>
      <c r="C286" s="22"/>
      <c r="D286" s="22"/>
      <c r="E286" s="22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2"/>
      <c r="C287" s="22"/>
      <c r="D287" s="22"/>
      <c r="E287" s="22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2"/>
      <c r="C288" s="22"/>
      <c r="D288" s="22"/>
      <c r="E288" s="22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2"/>
      <c r="C289" s="22"/>
      <c r="D289" s="22"/>
      <c r="E289" s="22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2"/>
      <c r="C290" s="22"/>
      <c r="D290" s="22"/>
      <c r="E290" s="22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2"/>
      <c r="C291" s="22"/>
      <c r="D291" s="22"/>
      <c r="E291" s="22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2"/>
      <c r="C292" s="22"/>
      <c r="D292" s="22"/>
      <c r="E292" s="22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2"/>
      <c r="C293" s="22"/>
      <c r="D293" s="22"/>
      <c r="E293" s="22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2"/>
      <c r="C294" s="22"/>
      <c r="D294" s="22"/>
      <c r="E294" s="22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2"/>
      <c r="C295" s="22"/>
      <c r="D295" s="22"/>
      <c r="E295" s="22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2"/>
      <c r="C296" s="22"/>
      <c r="D296" s="22"/>
      <c r="E296" s="22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2"/>
      <c r="C297" s="22"/>
      <c r="D297" s="22"/>
      <c r="E297" s="22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2"/>
      <c r="C298" s="22"/>
      <c r="D298" s="22"/>
      <c r="E298" s="22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2"/>
      <c r="C299" s="22"/>
      <c r="D299" s="22"/>
      <c r="E299" s="22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2"/>
      <c r="C300" s="22"/>
      <c r="D300" s="22"/>
      <c r="E300" s="22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2"/>
      <c r="C301" s="22"/>
      <c r="D301" s="22"/>
      <c r="E301" s="22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2"/>
      <c r="C302" s="22"/>
      <c r="D302" s="22"/>
      <c r="E302" s="22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2"/>
      <c r="C303" s="22"/>
      <c r="D303" s="22"/>
      <c r="E303" s="22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2"/>
      <c r="C304" s="22"/>
      <c r="D304" s="22"/>
      <c r="E304" s="22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2"/>
      <c r="C305" s="22"/>
      <c r="D305" s="22"/>
      <c r="E305" s="22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2"/>
      <c r="C306" s="22"/>
      <c r="D306" s="22"/>
      <c r="E306" s="22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2"/>
      <c r="C307" s="22"/>
      <c r="D307" s="22"/>
      <c r="E307" s="22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2"/>
      <c r="C308" s="22"/>
      <c r="D308" s="22"/>
      <c r="E308" s="22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2"/>
      <c r="C309" s="22"/>
      <c r="D309" s="22"/>
      <c r="E309" s="22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2"/>
      <c r="C310" s="22"/>
      <c r="D310" s="22"/>
      <c r="E310" s="22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2"/>
      <c r="C311" s="22"/>
      <c r="D311" s="22"/>
      <c r="E311" s="22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2"/>
      <c r="C312" s="22"/>
      <c r="D312" s="22"/>
      <c r="E312" s="22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2"/>
      <c r="C313" s="22"/>
      <c r="D313" s="22"/>
      <c r="E313" s="22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2"/>
      <c r="C314" s="22"/>
      <c r="D314" s="22"/>
      <c r="E314" s="22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2"/>
      <c r="C315" s="22"/>
      <c r="D315" s="22"/>
      <c r="E315" s="22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2"/>
      <c r="C316" s="22"/>
      <c r="D316" s="22"/>
      <c r="E316" s="22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2"/>
      <c r="C317" s="22"/>
      <c r="D317" s="22"/>
      <c r="E317" s="22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2"/>
      <c r="C318" s="22"/>
      <c r="D318" s="22"/>
      <c r="E318" s="22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2"/>
      <c r="C319" s="22"/>
      <c r="D319" s="22"/>
      <c r="E319" s="22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2"/>
      <c r="C320" s="22"/>
      <c r="D320" s="22"/>
      <c r="E320" s="22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2"/>
      <c r="C321" s="22"/>
      <c r="D321" s="22"/>
      <c r="E321" s="22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2"/>
      <c r="C322" s="22"/>
      <c r="D322" s="22"/>
      <c r="E322" s="22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2"/>
      <c r="C323" s="22"/>
      <c r="D323" s="22"/>
      <c r="E323" s="22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2"/>
      <c r="C324" s="22"/>
      <c r="D324" s="22"/>
      <c r="E324" s="22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2"/>
      <c r="C325" s="22"/>
      <c r="D325" s="22"/>
      <c r="E325" s="22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2"/>
      <c r="C326" s="22"/>
      <c r="D326" s="22"/>
      <c r="E326" s="22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2"/>
      <c r="C327" s="22"/>
      <c r="D327" s="22"/>
      <c r="E327" s="22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2"/>
      <c r="C328" s="22"/>
      <c r="D328" s="22"/>
      <c r="E328" s="22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2"/>
      <c r="C329" s="22"/>
      <c r="D329" s="22"/>
      <c r="E329" s="22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2"/>
      <c r="C330" s="22"/>
      <c r="D330" s="22"/>
      <c r="E330" s="22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2"/>
      <c r="C331" s="22"/>
      <c r="D331" s="22"/>
      <c r="E331" s="22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2"/>
      <c r="C332" s="22"/>
      <c r="D332" s="22"/>
      <c r="E332" s="22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2"/>
      <c r="C333" s="22"/>
      <c r="D333" s="22"/>
      <c r="E333" s="22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2"/>
      <c r="C334" s="22"/>
      <c r="D334" s="22"/>
      <c r="E334" s="22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2"/>
      <c r="C335" s="22"/>
      <c r="D335" s="22"/>
      <c r="E335" s="22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2"/>
      <c r="C336" s="22"/>
      <c r="D336" s="22"/>
      <c r="E336" s="22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2"/>
      <c r="C337" s="22"/>
      <c r="D337" s="22"/>
      <c r="E337" s="22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2"/>
      <c r="C338" s="22"/>
      <c r="D338" s="22"/>
      <c r="E338" s="22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2"/>
      <c r="C339" s="22"/>
      <c r="D339" s="22"/>
      <c r="E339" s="22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2"/>
      <c r="C340" s="22"/>
      <c r="D340" s="22"/>
      <c r="E340" s="22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2"/>
      <c r="C341" s="22"/>
      <c r="D341" s="22"/>
      <c r="E341" s="22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2"/>
      <c r="C342" s="22"/>
      <c r="D342" s="22"/>
      <c r="E342" s="22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2"/>
      <c r="C343" s="22"/>
      <c r="D343" s="22"/>
      <c r="E343" s="22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2"/>
      <c r="C344" s="22"/>
      <c r="D344" s="22"/>
      <c r="E344" s="22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2"/>
      <c r="C345" s="22"/>
      <c r="D345" s="22"/>
      <c r="E345" s="22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2"/>
      <c r="C346" s="22"/>
      <c r="D346" s="22"/>
      <c r="E346" s="22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2"/>
      <c r="C347" s="22"/>
      <c r="D347" s="22"/>
      <c r="E347" s="22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2"/>
      <c r="C348" s="22"/>
      <c r="D348" s="22"/>
      <c r="E348" s="22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2"/>
      <c r="C349" s="22"/>
      <c r="D349" s="22"/>
      <c r="E349" s="22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2"/>
      <c r="C350" s="22"/>
      <c r="D350" s="22"/>
      <c r="E350" s="22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2"/>
      <c r="C351" s="22"/>
      <c r="D351" s="22"/>
      <c r="E351" s="22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2"/>
      <c r="C352" s="22"/>
      <c r="D352" s="22"/>
      <c r="E352" s="22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2"/>
      <c r="C353" s="22"/>
      <c r="D353" s="22"/>
      <c r="E353" s="22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2"/>
      <c r="C354" s="22"/>
      <c r="D354" s="22"/>
      <c r="E354" s="22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2"/>
      <c r="C355" s="22"/>
      <c r="D355" s="22"/>
      <c r="E355" s="22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2"/>
      <c r="C356" s="22"/>
      <c r="D356" s="22"/>
      <c r="E356" s="22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2"/>
      <c r="C357" s="22"/>
      <c r="D357" s="22"/>
      <c r="E357" s="22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2"/>
      <c r="C358" s="22"/>
      <c r="D358" s="22"/>
      <c r="E358" s="22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2"/>
      <c r="C359" s="22"/>
      <c r="D359" s="22"/>
      <c r="E359" s="22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2"/>
      <c r="C360" s="22"/>
      <c r="D360" s="22"/>
      <c r="E360" s="22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2"/>
      <c r="C361" s="22"/>
      <c r="D361" s="22"/>
      <c r="E361" s="22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2"/>
      <c r="C362" s="22"/>
      <c r="D362" s="22"/>
      <c r="E362" s="22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2"/>
      <c r="C363" s="22"/>
      <c r="D363" s="22"/>
      <c r="E363" s="22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2"/>
      <c r="C364" s="22"/>
      <c r="D364" s="22"/>
      <c r="E364" s="22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2"/>
      <c r="C365" s="22"/>
      <c r="D365" s="22"/>
      <c r="E365" s="22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2"/>
      <c r="C366" s="22"/>
      <c r="D366" s="22"/>
      <c r="E366" s="22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2"/>
      <c r="C367" s="22"/>
      <c r="D367" s="22"/>
      <c r="E367" s="22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2"/>
      <c r="C368" s="22"/>
      <c r="D368" s="22"/>
      <c r="E368" s="22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2"/>
      <c r="C369" s="22"/>
      <c r="D369" s="22"/>
      <c r="E369" s="22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2"/>
      <c r="C370" s="22"/>
      <c r="D370" s="22"/>
      <c r="E370" s="22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2"/>
      <c r="C371" s="22"/>
      <c r="D371" s="22"/>
      <c r="E371" s="22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2"/>
      <c r="C372" s="22"/>
      <c r="D372" s="22"/>
      <c r="E372" s="22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2"/>
      <c r="C373" s="22"/>
      <c r="D373" s="22"/>
      <c r="E373" s="22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2"/>
      <c r="C374" s="22"/>
      <c r="D374" s="22"/>
      <c r="E374" s="22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2"/>
      <c r="C375" s="22"/>
      <c r="D375" s="22"/>
      <c r="E375" s="22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2"/>
      <c r="C376" s="22"/>
      <c r="D376" s="22"/>
      <c r="E376" s="22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2"/>
      <c r="C377" s="22"/>
      <c r="D377" s="22"/>
      <c r="E377" s="22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2"/>
      <c r="C378" s="22"/>
      <c r="D378" s="22"/>
      <c r="E378" s="22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2"/>
      <c r="C379" s="22"/>
      <c r="D379" s="22"/>
      <c r="E379" s="22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2"/>
      <c r="C380" s="22"/>
      <c r="D380" s="22"/>
      <c r="E380" s="22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2"/>
      <c r="C381" s="22"/>
      <c r="D381" s="22"/>
      <c r="E381" s="22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2"/>
      <c r="C382" s="22"/>
      <c r="D382" s="22"/>
      <c r="E382" s="22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2"/>
      <c r="C383" s="22"/>
      <c r="D383" s="22"/>
      <c r="E383" s="22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2"/>
      <c r="C384" s="22"/>
      <c r="D384" s="22"/>
      <c r="E384" s="22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2"/>
      <c r="C385" s="22"/>
      <c r="D385" s="22"/>
      <c r="E385" s="22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2"/>
      <c r="C386" s="22"/>
      <c r="D386" s="22"/>
      <c r="E386" s="22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2"/>
      <c r="C387" s="22"/>
      <c r="D387" s="22"/>
      <c r="E387" s="22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2"/>
      <c r="C388" s="22"/>
      <c r="D388" s="22"/>
      <c r="E388" s="22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2"/>
      <c r="C389" s="22"/>
      <c r="D389" s="22"/>
      <c r="E389" s="22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2"/>
      <c r="C390" s="22"/>
      <c r="D390" s="22"/>
      <c r="E390" s="22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2"/>
      <c r="C391" s="22"/>
      <c r="D391" s="22"/>
      <c r="E391" s="22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2"/>
      <c r="C392" s="22"/>
      <c r="D392" s="22"/>
      <c r="E392" s="22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2"/>
      <c r="C393" s="22"/>
      <c r="D393" s="22"/>
      <c r="E393" s="22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2"/>
      <c r="C394" s="22"/>
      <c r="D394" s="22"/>
      <c r="E394" s="22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2"/>
      <c r="C395" s="22"/>
      <c r="D395" s="22"/>
      <c r="E395" s="22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2"/>
      <c r="C396" s="22"/>
      <c r="D396" s="22"/>
      <c r="E396" s="22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2"/>
      <c r="C397" s="22"/>
      <c r="D397" s="22"/>
      <c r="E397" s="22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2"/>
      <c r="C398" s="22"/>
      <c r="D398" s="22"/>
      <c r="E398" s="22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2"/>
      <c r="C399" s="22"/>
      <c r="D399" s="22"/>
      <c r="E399" s="22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2"/>
      <c r="C400" s="22"/>
      <c r="D400" s="22"/>
      <c r="E400" s="22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2"/>
      <c r="C401" s="22"/>
      <c r="D401" s="22"/>
      <c r="E401" s="22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2"/>
      <c r="C402" s="22"/>
      <c r="D402" s="22"/>
      <c r="E402" s="22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2"/>
      <c r="C403" s="22"/>
      <c r="D403" s="22"/>
      <c r="E403" s="22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2"/>
      <c r="C404" s="22"/>
      <c r="D404" s="22"/>
      <c r="E404" s="22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2"/>
      <c r="C405" s="22"/>
      <c r="D405" s="22"/>
      <c r="E405" s="22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2"/>
      <c r="C406" s="22"/>
      <c r="D406" s="22"/>
      <c r="E406" s="22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2"/>
      <c r="C407" s="22"/>
      <c r="D407" s="22"/>
      <c r="E407" s="22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2"/>
      <c r="C408" s="22"/>
      <c r="D408" s="22"/>
      <c r="E408" s="22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2"/>
      <c r="C409" s="22"/>
      <c r="D409" s="22"/>
      <c r="E409" s="22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2"/>
      <c r="C410" s="22"/>
      <c r="D410" s="22"/>
      <c r="E410" s="22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2"/>
      <c r="C411" s="22"/>
      <c r="D411" s="22"/>
      <c r="E411" s="22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2"/>
      <c r="C412" s="22"/>
      <c r="D412" s="22"/>
      <c r="E412" s="22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2"/>
      <c r="C413" s="22"/>
      <c r="D413" s="22"/>
      <c r="E413" s="22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2"/>
      <c r="C414" s="22"/>
      <c r="D414" s="22"/>
      <c r="E414" s="22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2"/>
      <c r="C415" s="22"/>
      <c r="D415" s="22"/>
      <c r="E415" s="22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2"/>
      <c r="C416" s="22"/>
      <c r="D416" s="22"/>
      <c r="E416" s="22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2"/>
      <c r="C417" s="22"/>
      <c r="D417" s="22"/>
      <c r="E417" s="22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2"/>
      <c r="C418" s="22"/>
      <c r="D418" s="22"/>
      <c r="E418" s="22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2"/>
      <c r="C419" s="22"/>
      <c r="D419" s="22"/>
      <c r="E419" s="22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2"/>
      <c r="C420" s="22"/>
      <c r="D420" s="22"/>
      <c r="E420" s="22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2"/>
      <c r="C421" s="22"/>
      <c r="D421" s="22"/>
      <c r="E421" s="22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2"/>
      <c r="C422" s="22"/>
      <c r="D422" s="22"/>
      <c r="E422" s="22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2"/>
      <c r="C423" s="22"/>
      <c r="D423" s="22"/>
      <c r="E423" s="22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2"/>
      <c r="C424" s="22"/>
      <c r="D424" s="22"/>
      <c r="E424" s="22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2"/>
      <c r="C425" s="22"/>
      <c r="D425" s="22"/>
      <c r="E425" s="22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2"/>
      <c r="C426" s="22"/>
      <c r="D426" s="22"/>
      <c r="E426" s="22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2"/>
      <c r="C427" s="22"/>
      <c r="D427" s="22"/>
      <c r="E427" s="22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2"/>
      <c r="C428" s="22"/>
      <c r="D428" s="22"/>
      <c r="E428" s="22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2"/>
      <c r="C429" s="22"/>
      <c r="D429" s="22"/>
      <c r="E429" s="22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2"/>
      <c r="C430" s="22"/>
      <c r="D430" s="22"/>
      <c r="E430" s="22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2"/>
      <c r="C431" s="22"/>
      <c r="D431" s="22"/>
      <c r="E431" s="22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2"/>
      <c r="C432" s="22"/>
      <c r="D432" s="22"/>
      <c r="E432" s="22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2"/>
      <c r="C433" s="22"/>
      <c r="D433" s="22"/>
      <c r="E433" s="22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2"/>
      <c r="C434" s="22"/>
      <c r="D434" s="22"/>
      <c r="E434" s="22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2"/>
      <c r="C435" s="22"/>
      <c r="D435" s="22"/>
      <c r="E435" s="22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2"/>
      <c r="C436" s="22"/>
      <c r="D436" s="22"/>
      <c r="E436" s="22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2"/>
      <c r="C437" s="22"/>
      <c r="D437" s="22"/>
      <c r="E437" s="22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2"/>
      <c r="C438" s="22"/>
      <c r="D438" s="22"/>
      <c r="E438" s="22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2"/>
      <c r="C439" s="22"/>
      <c r="D439" s="22"/>
      <c r="E439" s="22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2"/>
      <c r="C440" s="22"/>
      <c r="D440" s="22"/>
      <c r="E440" s="22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2"/>
      <c r="C441" s="22"/>
      <c r="D441" s="22"/>
      <c r="E441" s="22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2"/>
      <c r="C442" s="22"/>
      <c r="D442" s="22"/>
      <c r="E442" s="22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2"/>
      <c r="C443" s="22"/>
      <c r="D443" s="22"/>
      <c r="E443" s="22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2"/>
      <c r="C444" s="22"/>
      <c r="D444" s="22"/>
      <c r="E444" s="22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2"/>
      <c r="C445" s="22"/>
      <c r="D445" s="22"/>
      <c r="E445" s="22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2"/>
      <c r="C446" s="22"/>
      <c r="D446" s="22"/>
      <c r="E446" s="22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2"/>
      <c r="C447" s="22"/>
      <c r="D447" s="22"/>
      <c r="E447" s="22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2"/>
      <c r="C448" s="22"/>
      <c r="D448" s="22"/>
      <c r="E448" s="22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2"/>
      <c r="C449" s="22"/>
      <c r="D449" s="22"/>
      <c r="E449" s="22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2"/>
      <c r="C450" s="22"/>
      <c r="D450" s="22"/>
      <c r="E450" s="22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2"/>
      <c r="C451" s="22"/>
      <c r="D451" s="22"/>
      <c r="E451" s="22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2"/>
      <c r="C452" s="22"/>
      <c r="D452" s="22"/>
      <c r="E452" s="22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2"/>
      <c r="C453" s="22"/>
      <c r="D453" s="22"/>
      <c r="E453" s="22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2"/>
      <c r="C454" s="22"/>
      <c r="D454" s="22"/>
      <c r="E454" s="22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2"/>
      <c r="C455" s="22"/>
      <c r="D455" s="22"/>
      <c r="E455" s="22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2"/>
      <c r="C456" s="22"/>
      <c r="D456" s="22"/>
      <c r="E456" s="22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2"/>
      <c r="C457" s="22"/>
      <c r="D457" s="22"/>
      <c r="E457" s="22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2"/>
      <c r="C458" s="22"/>
      <c r="D458" s="22"/>
      <c r="E458" s="22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2"/>
      <c r="C459" s="22"/>
      <c r="D459" s="22"/>
      <c r="E459" s="22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2"/>
      <c r="C460" s="22"/>
      <c r="D460" s="22"/>
      <c r="E460" s="22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2"/>
      <c r="C461" s="22"/>
      <c r="D461" s="22"/>
      <c r="E461" s="22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2"/>
      <c r="C462" s="22"/>
      <c r="D462" s="22"/>
      <c r="E462" s="22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2"/>
      <c r="C463" s="22"/>
      <c r="D463" s="22"/>
      <c r="E463" s="22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2"/>
      <c r="C464" s="22"/>
      <c r="D464" s="22"/>
      <c r="E464" s="22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2"/>
      <c r="C465" s="22"/>
      <c r="D465" s="22"/>
      <c r="E465" s="22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2"/>
      <c r="C466" s="22"/>
      <c r="D466" s="22"/>
      <c r="E466" s="22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2"/>
      <c r="C467" s="22"/>
      <c r="D467" s="22"/>
      <c r="E467" s="22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2"/>
      <c r="C468" s="22"/>
      <c r="D468" s="22"/>
      <c r="E468" s="22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2"/>
      <c r="C469" s="22"/>
      <c r="D469" s="22"/>
      <c r="E469" s="22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2"/>
      <c r="C470" s="22"/>
      <c r="D470" s="22"/>
      <c r="E470" s="22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2"/>
      <c r="C471" s="22"/>
      <c r="D471" s="22"/>
      <c r="E471" s="22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2"/>
      <c r="C472" s="22"/>
      <c r="D472" s="22"/>
      <c r="E472" s="22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2"/>
      <c r="C473" s="22"/>
      <c r="D473" s="22"/>
      <c r="E473" s="22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2"/>
      <c r="C474" s="22"/>
      <c r="D474" s="22"/>
      <c r="E474" s="22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2"/>
      <c r="C475" s="22"/>
      <c r="D475" s="22"/>
      <c r="E475" s="22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2"/>
      <c r="C476" s="22"/>
      <c r="D476" s="22"/>
      <c r="E476" s="22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2"/>
      <c r="C477" s="22"/>
      <c r="D477" s="22"/>
      <c r="E477" s="22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2"/>
      <c r="C478" s="22"/>
      <c r="D478" s="22"/>
      <c r="E478" s="22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2"/>
      <c r="C479" s="22"/>
      <c r="D479" s="22"/>
      <c r="E479" s="22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2"/>
      <c r="C480" s="22"/>
      <c r="D480" s="22"/>
      <c r="E480" s="22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2"/>
      <c r="C481" s="22"/>
      <c r="D481" s="22"/>
      <c r="E481" s="22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2"/>
      <c r="C482" s="22"/>
      <c r="D482" s="22"/>
      <c r="E482" s="22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2"/>
      <c r="C483" s="22"/>
      <c r="D483" s="22"/>
      <c r="E483" s="22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2"/>
      <c r="C484" s="22"/>
      <c r="D484" s="22"/>
      <c r="E484" s="22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2"/>
      <c r="C485" s="22"/>
      <c r="D485" s="22"/>
      <c r="E485" s="22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2"/>
      <c r="C486" s="22"/>
      <c r="D486" s="22"/>
      <c r="E486" s="22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2"/>
      <c r="C487" s="22"/>
      <c r="D487" s="22"/>
      <c r="E487" s="22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2"/>
      <c r="C488" s="22"/>
      <c r="D488" s="22"/>
      <c r="E488" s="22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2"/>
      <c r="C489" s="22"/>
      <c r="D489" s="22"/>
      <c r="E489" s="22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2"/>
      <c r="C490" s="22"/>
      <c r="D490" s="22"/>
      <c r="E490" s="22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2"/>
      <c r="C491" s="22"/>
      <c r="D491" s="22"/>
      <c r="E491" s="22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2"/>
      <c r="C492" s="22"/>
      <c r="D492" s="22"/>
      <c r="E492" s="22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2"/>
      <c r="C493" s="22"/>
      <c r="D493" s="22"/>
      <c r="E493" s="22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2"/>
      <c r="C494" s="22"/>
      <c r="D494" s="22"/>
      <c r="E494" s="22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2"/>
      <c r="C495" s="22"/>
      <c r="D495" s="22"/>
      <c r="E495" s="22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2"/>
      <c r="C496" s="22"/>
      <c r="D496" s="22"/>
      <c r="E496" s="22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2"/>
      <c r="C497" s="22"/>
      <c r="D497" s="22"/>
      <c r="E497" s="22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2"/>
      <c r="C498" s="22"/>
      <c r="D498" s="22"/>
      <c r="E498" s="22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2"/>
      <c r="C499" s="22"/>
      <c r="D499" s="22"/>
      <c r="E499" s="22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2"/>
      <c r="C500" s="22"/>
      <c r="D500" s="22"/>
      <c r="E500" s="22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2"/>
      <c r="C501" s="22"/>
      <c r="D501" s="22"/>
      <c r="E501" s="22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2"/>
      <c r="C502" s="22"/>
      <c r="D502" s="22"/>
      <c r="E502" s="22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2"/>
      <c r="C503" s="22"/>
      <c r="D503" s="22"/>
      <c r="E503" s="22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2"/>
      <c r="C504" s="22"/>
      <c r="D504" s="22"/>
      <c r="E504" s="22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2"/>
      <c r="C505" s="22"/>
      <c r="D505" s="22"/>
      <c r="E505" s="22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2"/>
      <c r="C506" s="22"/>
      <c r="D506" s="22"/>
      <c r="E506" s="22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2"/>
      <c r="C507" s="22"/>
      <c r="D507" s="22"/>
      <c r="E507" s="22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2"/>
      <c r="C508" s="22"/>
      <c r="D508" s="22"/>
      <c r="E508" s="22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2"/>
      <c r="C509" s="22"/>
      <c r="D509" s="22"/>
      <c r="E509" s="22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2"/>
      <c r="C510" s="22"/>
      <c r="D510" s="22"/>
      <c r="E510" s="22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2"/>
      <c r="C511" s="22"/>
      <c r="D511" s="22"/>
      <c r="E511" s="22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2"/>
      <c r="C512" s="22"/>
      <c r="D512" s="22"/>
      <c r="E512" s="22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2"/>
      <c r="C513" s="22"/>
      <c r="D513" s="22"/>
      <c r="E513" s="22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2"/>
      <c r="C514" s="22"/>
      <c r="D514" s="22"/>
      <c r="E514" s="22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2"/>
      <c r="C515" s="22"/>
      <c r="D515" s="22"/>
      <c r="E515" s="22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2"/>
      <c r="C516" s="22"/>
      <c r="D516" s="22"/>
      <c r="E516" s="22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2"/>
      <c r="C517" s="22"/>
      <c r="D517" s="22"/>
      <c r="E517" s="22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2"/>
      <c r="C518" s="22"/>
      <c r="D518" s="22"/>
      <c r="E518" s="22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2"/>
      <c r="C519" s="22"/>
      <c r="D519" s="22"/>
      <c r="E519" s="22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2"/>
      <c r="C520" s="22"/>
      <c r="D520" s="22"/>
      <c r="E520" s="22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2"/>
      <c r="C521" s="22"/>
      <c r="D521" s="22"/>
      <c r="E521" s="22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2"/>
      <c r="C522" s="22"/>
      <c r="D522" s="22"/>
      <c r="E522" s="22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2"/>
      <c r="C523" s="22"/>
      <c r="D523" s="22"/>
      <c r="E523" s="22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2"/>
      <c r="C524" s="22"/>
      <c r="D524" s="22"/>
      <c r="E524" s="22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2"/>
      <c r="C525" s="22"/>
      <c r="D525" s="22"/>
      <c r="E525" s="22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2"/>
      <c r="C526" s="22"/>
      <c r="D526" s="22"/>
      <c r="E526" s="22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2"/>
      <c r="C527" s="22"/>
      <c r="D527" s="22"/>
      <c r="E527" s="22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2"/>
      <c r="C528" s="22"/>
      <c r="D528" s="22"/>
      <c r="E528" s="22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2"/>
      <c r="C529" s="22"/>
      <c r="D529" s="22"/>
      <c r="E529" s="22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2"/>
      <c r="C530" s="22"/>
      <c r="D530" s="22"/>
      <c r="E530" s="22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2"/>
      <c r="C531" s="22"/>
      <c r="D531" s="22"/>
      <c r="E531" s="22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2"/>
      <c r="C532" s="22"/>
      <c r="D532" s="22"/>
      <c r="E532" s="22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2"/>
      <c r="C533" s="22"/>
      <c r="D533" s="22"/>
      <c r="E533" s="22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2"/>
      <c r="C534" s="22"/>
      <c r="D534" s="22"/>
      <c r="E534" s="22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2"/>
      <c r="C535" s="22"/>
      <c r="D535" s="22"/>
      <c r="E535" s="22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2"/>
      <c r="C536" s="22"/>
      <c r="D536" s="22"/>
      <c r="E536" s="22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2"/>
      <c r="C537" s="22"/>
      <c r="D537" s="22"/>
      <c r="E537" s="22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2"/>
      <c r="C538" s="22"/>
      <c r="D538" s="22"/>
      <c r="E538" s="22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2"/>
      <c r="C539" s="22"/>
      <c r="D539" s="22"/>
      <c r="E539" s="22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2"/>
      <c r="C540" s="22"/>
      <c r="D540" s="22"/>
      <c r="E540" s="22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2"/>
      <c r="C541" s="22"/>
      <c r="D541" s="22"/>
      <c r="E541" s="22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2"/>
      <c r="C542" s="22"/>
      <c r="D542" s="22"/>
      <c r="E542" s="22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2"/>
      <c r="C543" s="22"/>
      <c r="D543" s="22"/>
      <c r="E543" s="22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2"/>
      <c r="C544" s="22"/>
      <c r="D544" s="22"/>
      <c r="E544" s="22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2"/>
      <c r="C545" s="22"/>
      <c r="D545" s="22"/>
      <c r="E545" s="22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2"/>
      <c r="C546" s="22"/>
      <c r="D546" s="22"/>
      <c r="E546" s="22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2"/>
      <c r="C547" s="22"/>
      <c r="D547" s="22"/>
      <c r="E547" s="22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2"/>
      <c r="C548" s="22"/>
      <c r="D548" s="22"/>
      <c r="E548" s="22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2"/>
      <c r="C549" s="22"/>
      <c r="D549" s="22"/>
      <c r="E549" s="22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2"/>
      <c r="C550" s="22"/>
      <c r="D550" s="22"/>
      <c r="E550" s="22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2"/>
      <c r="C551" s="22"/>
      <c r="D551" s="22"/>
      <c r="E551" s="22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2"/>
      <c r="C552" s="22"/>
      <c r="D552" s="22"/>
      <c r="E552" s="22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2"/>
      <c r="C553" s="22"/>
      <c r="D553" s="22"/>
      <c r="E553" s="22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2"/>
      <c r="C554" s="22"/>
      <c r="D554" s="22"/>
      <c r="E554" s="22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2"/>
      <c r="C555" s="22"/>
      <c r="D555" s="22"/>
      <c r="E555" s="22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2"/>
      <c r="C556" s="22"/>
      <c r="D556" s="22"/>
      <c r="E556" s="22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2"/>
      <c r="C557" s="22"/>
      <c r="D557" s="22"/>
      <c r="E557" s="22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2"/>
      <c r="C558" s="22"/>
      <c r="D558" s="22"/>
      <c r="E558" s="22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2"/>
      <c r="C559" s="22"/>
      <c r="D559" s="22"/>
      <c r="E559" s="22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2"/>
      <c r="C560" s="22"/>
      <c r="D560" s="22"/>
      <c r="E560" s="22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2"/>
      <c r="C561" s="22"/>
      <c r="D561" s="22"/>
      <c r="E561" s="22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2"/>
      <c r="C562" s="22"/>
      <c r="D562" s="22"/>
      <c r="E562" s="22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2"/>
      <c r="C563" s="22"/>
      <c r="D563" s="22"/>
      <c r="E563" s="22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2"/>
      <c r="C564" s="22"/>
      <c r="D564" s="22"/>
      <c r="E564" s="22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2"/>
      <c r="C565" s="22"/>
      <c r="D565" s="22"/>
      <c r="E565" s="22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2"/>
      <c r="C566" s="22"/>
      <c r="D566" s="22"/>
      <c r="E566" s="22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2"/>
      <c r="C567" s="22"/>
      <c r="D567" s="22"/>
      <c r="E567" s="22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2"/>
      <c r="C568" s="22"/>
      <c r="D568" s="22"/>
      <c r="E568" s="22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2"/>
      <c r="C569" s="22"/>
      <c r="D569" s="22"/>
      <c r="E569" s="22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2"/>
      <c r="C570" s="22"/>
      <c r="D570" s="22"/>
      <c r="E570" s="22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2"/>
      <c r="C571" s="22"/>
      <c r="D571" s="22"/>
      <c r="E571" s="22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2"/>
      <c r="C572" s="22"/>
      <c r="D572" s="22"/>
      <c r="E572" s="22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2"/>
      <c r="C573" s="22"/>
      <c r="D573" s="22"/>
      <c r="E573" s="22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2"/>
      <c r="C574" s="22"/>
      <c r="D574" s="22"/>
      <c r="E574" s="22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2"/>
      <c r="C575" s="22"/>
      <c r="D575" s="22"/>
      <c r="E575" s="22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2"/>
      <c r="C576" s="22"/>
      <c r="D576" s="22"/>
      <c r="E576" s="22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2"/>
      <c r="C577" s="22"/>
      <c r="D577" s="22"/>
      <c r="E577" s="22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2"/>
      <c r="C578" s="22"/>
      <c r="D578" s="22"/>
      <c r="E578" s="22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2"/>
      <c r="C579" s="22"/>
      <c r="D579" s="22"/>
      <c r="E579" s="22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2"/>
      <c r="C580" s="22"/>
      <c r="D580" s="22"/>
      <c r="E580" s="22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2"/>
      <c r="C581" s="22"/>
      <c r="D581" s="22"/>
      <c r="E581" s="22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2"/>
      <c r="C582" s="22"/>
      <c r="D582" s="22"/>
      <c r="E582" s="22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2"/>
      <c r="C583" s="22"/>
      <c r="D583" s="22"/>
      <c r="E583" s="22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2"/>
      <c r="C584" s="22"/>
      <c r="D584" s="22"/>
      <c r="E584" s="22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2"/>
      <c r="C585" s="22"/>
      <c r="D585" s="22"/>
      <c r="E585" s="22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2"/>
      <c r="C586" s="22"/>
      <c r="D586" s="22"/>
      <c r="E586" s="22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2"/>
      <c r="C587" s="22"/>
      <c r="D587" s="22"/>
      <c r="E587" s="22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2"/>
      <c r="C588" s="22"/>
      <c r="D588" s="22"/>
      <c r="E588" s="22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2"/>
      <c r="C589" s="22"/>
      <c r="D589" s="22"/>
      <c r="E589" s="22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2"/>
      <c r="C590" s="22"/>
      <c r="D590" s="22"/>
      <c r="E590" s="22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2"/>
      <c r="C591" s="22"/>
      <c r="D591" s="22"/>
      <c r="E591" s="22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2"/>
      <c r="C592" s="22"/>
      <c r="D592" s="22"/>
      <c r="E592" s="22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2"/>
      <c r="C593" s="22"/>
      <c r="D593" s="22"/>
      <c r="E593" s="22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2"/>
      <c r="C594" s="22"/>
      <c r="D594" s="22"/>
      <c r="E594" s="22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2"/>
      <c r="C595" s="22"/>
      <c r="D595" s="22"/>
      <c r="E595" s="22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2"/>
      <c r="C596" s="22"/>
      <c r="D596" s="22"/>
      <c r="E596" s="22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2"/>
      <c r="C597" s="22"/>
      <c r="D597" s="22"/>
      <c r="E597" s="22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2"/>
      <c r="C598" s="22"/>
      <c r="D598" s="22"/>
      <c r="E598" s="22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2"/>
      <c r="C599" s="22"/>
      <c r="D599" s="22"/>
      <c r="E599" s="22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2"/>
      <c r="C600" s="22"/>
      <c r="D600" s="22"/>
      <c r="E600" s="22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2"/>
      <c r="C601" s="22"/>
      <c r="D601" s="22"/>
      <c r="E601" s="22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2"/>
      <c r="C602" s="22"/>
      <c r="D602" s="22"/>
      <c r="E602" s="22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2"/>
      <c r="C603" s="22"/>
      <c r="D603" s="22"/>
      <c r="E603" s="22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2"/>
      <c r="C604" s="22"/>
      <c r="D604" s="22"/>
      <c r="E604" s="22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2"/>
      <c r="C605" s="22"/>
      <c r="D605" s="22"/>
      <c r="E605" s="22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2"/>
      <c r="C606" s="22"/>
      <c r="D606" s="22"/>
      <c r="E606" s="22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2"/>
      <c r="C607" s="22"/>
      <c r="D607" s="22"/>
      <c r="E607" s="22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2"/>
      <c r="C608" s="22"/>
      <c r="D608" s="22"/>
      <c r="E608" s="22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2"/>
      <c r="C609" s="22"/>
      <c r="D609" s="22"/>
      <c r="E609" s="22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2"/>
      <c r="C610" s="22"/>
      <c r="D610" s="22"/>
      <c r="E610" s="22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2"/>
      <c r="C611" s="22"/>
      <c r="D611" s="22"/>
      <c r="E611" s="22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2"/>
      <c r="C612" s="22"/>
      <c r="D612" s="22"/>
      <c r="E612" s="22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2"/>
      <c r="C613" s="22"/>
      <c r="D613" s="22"/>
      <c r="E613" s="22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2"/>
      <c r="C614" s="22"/>
      <c r="D614" s="22"/>
      <c r="E614" s="22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2"/>
      <c r="C615" s="22"/>
      <c r="D615" s="22"/>
      <c r="E615" s="22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2"/>
      <c r="C616" s="22"/>
      <c r="D616" s="22"/>
      <c r="E616" s="22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2"/>
      <c r="C617" s="22"/>
      <c r="D617" s="22"/>
      <c r="E617" s="22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2"/>
      <c r="C618" s="22"/>
      <c r="D618" s="22"/>
      <c r="E618" s="22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2"/>
      <c r="C619" s="22"/>
      <c r="D619" s="22"/>
      <c r="E619" s="22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2"/>
      <c r="C620" s="22"/>
      <c r="D620" s="22"/>
      <c r="E620" s="22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2"/>
      <c r="C621" s="22"/>
      <c r="D621" s="22"/>
      <c r="E621" s="22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2"/>
      <c r="C622" s="22"/>
      <c r="D622" s="22"/>
      <c r="E622" s="22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2"/>
      <c r="C623" s="22"/>
      <c r="D623" s="22"/>
      <c r="E623" s="22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2"/>
      <c r="C624" s="22"/>
      <c r="D624" s="22"/>
      <c r="E624" s="22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2"/>
      <c r="C625" s="22"/>
      <c r="D625" s="22"/>
      <c r="E625" s="22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2"/>
      <c r="C626" s="22"/>
      <c r="D626" s="22"/>
      <c r="E626" s="22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2"/>
      <c r="C627" s="22"/>
      <c r="D627" s="22"/>
      <c r="E627" s="22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2"/>
      <c r="C628" s="22"/>
      <c r="D628" s="22"/>
      <c r="E628" s="22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2"/>
      <c r="C629" s="22"/>
      <c r="D629" s="22"/>
      <c r="E629" s="22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2"/>
      <c r="C630" s="22"/>
      <c r="D630" s="22"/>
      <c r="E630" s="22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2"/>
      <c r="C631" s="22"/>
      <c r="D631" s="22"/>
      <c r="E631" s="22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2"/>
      <c r="C632" s="22"/>
      <c r="D632" s="22"/>
      <c r="E632" s="22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2"/>
      <c r="C633" s="22"/>
      <c r="D633" s="22"/>
      <c r="E633" s="22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2"/>
      <c r="C634" s="22"/>
      <c r="D634" s="22"/>
      <c r="E634" s="22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2"/>
      <c r="C635" s="22"/>
      <c r="D635" s="22"/>
      <c r="E635" s="22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2"/>
      <c r="C636" s="22"/>
      <c r="D636" s="22"/>
      <c r="E636" s="22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2"/>
      <c r="C637" s="22"/>
      <c r="D637" s="22"/>
      <c r="E637" s="22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2"/>
      <c r="C638" s="22"/>
      <c r="D638" s="22"/>
      <c r="E638" s="22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2"/>
      <c r="C639" s="22"/>
      <c r="D639" s="22"/>
      <c r="E639" s="22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2"/>
      <c r="C640" s="22"/>
      <c r="D640" s="22"/>
      <c r="E640" s="22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2"/>
      <c r="C641" s="22"/>
      <c r="D641" s="22"/>
      <c r="E641" s="22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2"/>
      <c r="C642" s="22"/>
      <c r="D642" s="22"/>
      <c r="E642" s="22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2"/>
      <c r="C643" s="22"/>
      <c r="D643" s="22"/>
      <c r="E643" s="22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2"/>
      <c r="C644" s="22"/>
      <c r="D644" s="22"/>
      <c r="E644" s="22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2"/>
      <c r="C645" s="22"/>
      <c r="D645" s="22"/>
      <c r="E645" s="22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2"/>
      <c r="C646" s="22"/>
      <c r="D646" s="22"/>
      <c r="E646" s="22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2"/>
      <c r="C647" s="22"/>
      <c r="D647" s="22"/>
      <c r="E647" s="22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2"/>
      <c r="C648" s="22"/>
      <c r="D648" s="22"/>
      <c r="E648" s="22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2"/>
      <c r="C649" s="22"/>
      <c r="D649" s="22"/>
      <c r="E649" s="22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2"/>
      <c r="C650" s="22"/>
      <c r="D650" s="22"/>
      <c r="E650" s="22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2"/>
      <c r="C651" s="22"/>
      <c r="D651" s="22"/>
      <c r="E651" s="22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2"/>
      <c r="C652" s="22"/>
      <c r="D652" s="22"/>
      <c r="E652" s="22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2"/>
      <c r="C653" s="22"/>
      <c r="D653" s="22"/>
      <c r="E653" s="22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2"/>
      <c r="C654" s="22"/>
      <c r="D654" s="22"/>
      <c r="E654" s="22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2"/>
      <c r="C655" s="22"/>
      <c r="D655" s="22"/>
      <c r="E655" s="22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2"/>
      <c r="C656" s="22"/>
      <c r="D656" s="22"/>
      <c r="E656" s="22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2"/>
      <c r="C657" s="22"/>
      <c r="D657" s="22"/>
      <c r="E657" s="22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2"/>
      <c r="C658" s="22"/>
      <c r="D658" s="22"/>
      <c r="E658" s="22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2"/>
      <c r="C659" s="22"/>
      <c r="D659" s="22"/>
      <c r="E659" s="22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2"/>
      <c r="C660" s="22"/>
      <c r="D660" s="22"/>
      <c r="E660" s="22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2"/>
      <c r="C661" s="22"/>
      <c r="D661" s="22"/>
      <c r="E661" s="22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2"/>
      <c r="C662" s="22"/>
      <c r="D662" s="22"/>
      <c r="E662" s="22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2"/>
      <c r="C663" s="22"/>
      <c r="D663" s="22"/>
      <c r="E663" s="22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2"/>
      <c r="C664" s="22"/>
      <c r="D664" s="22"/>
      <c r="E664" s="22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2"/>
      <c r="C665" s="22"/>
      <c r="D665" s="22"/>
      <c r="E665" s="22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2"/>
      <c r="C666" s="22"/>
      <c r="D666" s="22"/>
      <c r="E666" s="22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2"/>
      <c r="C667" s="22"/>
      <c r="D667" s="22"/>
      <c r="E667" s="22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2"/>
      <c r="C668" s="22"/>
      <c r="D668" s="22"/>
      <c r="E668" s="22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2"/>
      <c r="C669" s="22"/>
      <c r="D669" s="22"/>
      <c r="E669" s="22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2"/>
      <c r="C670" s="22"/>
      <c r="D670" s="22"/>
      <c r="E670" s="22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2"/>
      <c r="C671" s="22"/>
      <c r="D671" s="22"/>
      <c r="E671" s="22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2"/>
      <c r="C672" s="22"/>
      <c r="D672" s="22"/>
      <c r="E672" s="22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2"/>
      <c r="C673" s="22"/>
      <c r="D673" s="22"/>
      <c r="E673" s="22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2"/>
      <c r="C674" s="22"/>
      <c r="D674" s="22"/>
      <c r="E674" s="22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2"/>
      <c r="C675" s="22"/>
      <c r="D675" s="22"/>
      <c r="E675" s="22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2"/>
      <c r="C676" s="22"/>
      <c r="D676" s="22"/>
      <c r="E676" s="22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2"/>
      <c r="C677" s="22"/>
      <c r="D677" s="22"/>
      <c r="E677" s="22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2"/>
      <c r="C678" s="22"/>
      <c r="D678" s="22"/>
      <c r="E678" s="22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2"/>
      <c r="C679" s="22"/>
      <c r="D679" s="22"/>
      <c r="E679" s="22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2"/>
      <c r="C680" s="22"/>
      <c r="D680" s="22"/>
      <c r="E680" s="22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2"/>
      <c r="C681" s="22"/>
      <c r="D681" s="22"/>
      <c r="E681" s="22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2"/>
      <c r="C682" s="22"/>
      <c r="D682" s="22"/>
      <c r="E682" s="22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2"/>
      <c r="C683" s="22"/>
      <c r="D683" s="22"/>
      <c r="E683" s="22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2"/>
      <c r="C684" s="22"/>
      <c r="D684" s="22"/>
      <c r="E684" s="22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2"/>
      <c r="C685" s="22"/>
      <c r="D685" s="22"/>
      <c r="E685" s="22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2"/>
      <c r="C686" s="22"/>
      <c r="D686" s="22"/>
      <c r="E686" s="22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2"/>
      <c r="C687" s="22"/>
      <c r="D687" s="22"/>
      <c r="E687" s="22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2"/>
      <c r="C688" s="22"/>
      <c r="D688" s="22"/>
      <c r="E688" s="22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2"/>
      <c r="C689" s="22"/>
      <c r="D689" s="22"/>
      <c r="E689" s="22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2"/>
      <c r="C690" s="22"/>
      <c r="D690" s="22"/>
      <c r="E690" s="22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2"/>
      <c r="C691" s="22"/>
      <c r="D691" s="22"/>
      <c r="E691" s="22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2"/>
      <c r="C692" s="22"/>
      <c r="D692" s="22"/>
      <c r="E692" s="22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2"/>
      <c r="C693" s="22"/>
      <c r="D693" s="22"/>
      <c r="E693" s="22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2"/>
      <c r="C694" s="22"/>
      <c r="D694" s="22"/>
      <c r="E694" s="22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2"/>
      <c r="C695" s="22"/>
      <c r="D695" s="22"/>
      <c r="E695" s="22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2"/>
      <c r="C696" s="22"/>
      <c r="D696" s="22"/>
      <c r="E696" s="22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2"/>
      <c r="C697" s="22"/>
      <c r="D697" s="22"/>
      <c r="E697" s="22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2"/>
      <c r="C698" s="22"/>
      <c r="D698" s="22"/>
      <c r="E698" s="22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2"/>
      <c r="C699" s="22"/>
      <c r="D699" s="22"/>
      <c r="E699" s="22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2"/>
      <c r="C700" s="22"/>
      <c r="D700" s="22"/>
      <c r="E700" s="22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2"/>
      <c r="C701" s="22"/>
      <c r="D701" s="22"/>
      <c r="E701" s="22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2"/>
      <c r="C702" s="22"/>
      <c r="D702" s="22"/>
      <c r="E702" s="22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2"/>
      <c r="C703" s="22"/>
      <c r="D703" s="22"/>
      <c r="E703" s="22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2"/>
      <c r="C704" s="22"/>
      <c r="D704" s="22"/>
      <c r="E704" s="22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2"/>
      <c r="C705" s="22"/>
      <c r="D705" s="22"/>
      <c r="E705" s="22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2"/>
      <c r="C706" s="22"/>
      <c r="D706" s="22"/>
      <c r="E706" s="22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2"/>
      <c r="C707" s="22"/>
      <c r="D707" s="22"/>
      <c r="E707" s="22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2"/>
      <c r="C708" s="22"/>
      <c r="D708" s="22"/>
      <c r="E708" s="22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2"/>
      <c r="C709" s="22"/>
      <c r="D709" s="22"/>
      <c r="E709" s="22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2"/>
      <c r="C710" s="22"/>
      <c r="D710" s="22"/>
      <c r="E710" s="22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2"/>
      <c r="C711" s="22"/>
      <c r="D711" s="22"/>
      <c r="E711" s="22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2"/>
      <c r="C712" s="22"/>
      <c r="D712" s="22"/>
      <c r="E712" s="22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2"/>
      <c r="C713" s="22"/>
      <c r="D713" s="22"/>
      <c r="E713" s="22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2"/>
      <c r="C714" s="22"/>
      <c r="D714" s="22"/>
      <c r="E714" s="22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2"/>
      <c r="C715" s="22"/>
      <c r="D715" s="22"/>
      <c r="E715" s="22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2"/>
      <c r="C716" s="22"/>
      <c r="D716" s="22"/>
      <c r="E716" s="22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2"/>
      <c r="C717" s="22"/>
      <c r="D717" s="22"/>
      <c r="E717" s="22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2"/>
      <c r="C718" s="22"/>
      <c r="D718" s="22"/>
      <c r="E718" s="22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2"/>
      <c r="C719" s="22"/>
      <c r="D719" s="22"/>
      <c r="E719" s="22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2"/>
      <c r="C720" s="22"/>
      <c r="D720" s="22"/>
      <c r="E720" s="22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2"/>
      <c r="C721" s="22"/>
      <c r="D721" s="22"/>
      <c r="E721" s="22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2"/>
      <c r="C722" s="22"/>
      <c r="D722" s="22"/>
      <c r="E722" s="22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2"/>
      <c r="C723" s="22"/>
      <c r="D723" s="22"/>
      <c r="E723" s="22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2"/>
      <c r="C724" s="22"/>
      <c r="D724" s="22"/>
      <c r="E724" s="22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2"/>
      <c r="C725" s="22"/>
      <c r="D725" s="22"/>
      <c r="E725" s="22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2"/>
      <c r="C726" s="22"/>
      <c r="D726" s="22"/>
      <c r="E726" s="22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2"/>
      <c r="C727" s="22"/>
      <c r="D727" s="22"/>
      <c r="E727" s="22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2"/>
      <c r="C728" s="22"/>
      <c r="D728" s="22"/>
      <c r="E728" s="22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2"/>
      <c r="C729" s="22"/>
      <c r="D729" s="22"/>
      <c r="E729" s="22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2"/>
      <c r="C730" s="22"/>
      <c r="D730" s="22"/>
      <c r="E730" s="22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2"/>
      <c r="C731" s="22"/>
      <c r="D731" s="22"/>
      <c r="E731" s="22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2"/>
      <c r="C732" s="22"/>
      <c r="D732" s="22"/>
      <c r="E732" s="22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2"/>
      <c r="C733" s="22"/>
      <c r="D733" s="22"/>
      <c r="E733" s="22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2"/>
      <c r="C734" s="22"/>
      <c r="D734" s="22"/>
      <c r="E734" s="22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2"/>
      <c r="C735" s="22"/>
      <c r="D735" s="22"/>
      <c r="E735" s="22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2"/>
      <c r="C736" s="22"/>
      <c r="D736" s="22"/>
      <c r="E736" s="22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2"/>
      <c r="C737" s="22"/>
      <c r="D737" s="22"/>
      <c r="E737" s="22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2"/>
      <c r="C738" s="22"/>
      <c r="D738" s="22"/>
      <c r="E738" s="22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2"/>
      <c r="C739" s="22"/>
      <c r="D739" s="22"/>
      <c r="E739" s="22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2"/>
      <c r="C740" s="22"/>
      <c r="D740" s="22"/>
      <c r="E740" s="22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2"/>
      <c r="C741" s="22"/>
      <c r="D741" s="22"/>
      <c r="E741" s="22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2"/>
      <c r="C742" s="22"/>
      <c r="D742" s="22"/>
      <c r="E742" s="22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2"/>
      <c r="C743" s="22"/>
      <c r="D743" s="22"/>
      <c r="E743" s="22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2"/>
      <c r="C744" s="22"/>
      <c r="D744" s="22"/>
      <c r="E744" s="22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2"/>
      <c r="C745" s="22"/>
      <c r="D745" s="22"/>
      <c r="E745" s="22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2"/>
      <c r="C746" s="22"/>
      <c r="D746" s="22"/>
      <c r="E746" s="22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2"/>
      <c r="C747" s="22"/>
      <c r="D747" s="22"/>
      <c r="E747" s="22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2"/>
      <c r="C748" s="22"/>
      <c r="D748" s="22"/>
      <c r="E748" s="22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2"/>
      <c r="C749" s="22"/>
      <c r="D749" s="22"/>
      <c r="E749" s="22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2"/>
      <c r="C750" s="22"/>
      <c r="D750" s="22"/>
      <c r="E750" s="22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2"/>
      <c r="C751" s="22"/>
      <c r="D751" s="22"/>
      <c r="E751" s="22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2"/>
      <c r="C752" s="22"/>
      <c r="D752" s="22"/>
      <c r="E752" s="22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2"/>
      <c r="C753" s="22"/>
      <c r="D753" s="22"/>
      <c r="E753" s="22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2"/>
      <c r="C754" s="22"/>
      <c r="D754" s="22"/>
      <c r="E754" s="22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2"/>
      <c r="C755" s="22"/>
      <c r="D755" s="22"/>
      <c r="E755" s="22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2"/>
      <c r="C756" s="22"/>
      <c r="D756" s="22"/>
      <c r="E756" s="22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2"/>
      <c r="C757" s="22"/>
      <c r="D757" s="22"/>
      <c r="E757" s="22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2"/>
      <c r="C758" s="22"/>
      <c r="D758" s="22"/>
      <c r="E758" s="22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2"/>
      <c r="C759" s="22"/>
      <c r="D759" s="22"/>
      <c r="E759" s="22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2"/>
      <c r="C760" s="22"/>
      <c r="D760" s="22"/>
      <c r="E760" s="22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2"/>
      <c r="C761" s="22"/>
      <c r="D761" s="22"/>
      <c r="E761" s="22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2"/>
      <c r="C762" s="22"/>
      <c r="D762" s="22"/>
      <c r="E762" s="22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2"/>
      <c r="C763" s="22"/>
      <c r="D763" s="22"/>
      <c r="E763" s="22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2"/>
      <c r="C764" s="22"/>
      <c r="D764" s="22"/>
      <c r="E764" s="22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2"/>
      <c r="C765" s="22"/>
      <c r="D765" s="22"/>
      <c r="E765" s="22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2"/>
      <c r="C766" s="22"/>
      <c r="D766" s="22"/>
      <c r="E766" s="22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2"/>
      <c r="C767" s="22"/>
      <c r="D767" s="22"/>
      <c r="E767" s="22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2"/>
      <c r="C768" s="22"/>
      <c r="D768" s="22"/>
      <c r="E768" s="22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2"/>
      <c r="C769" s="22"/>
      <c r="D769" s="22"/>
      <c r="E769" s="22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2"/>
      <c r="C770" s="22"/>
      <c r="D770" s="22"/>
      <c r="E770" s="22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2"/>
      <c r="C771" s="22"/>
      <c r="D771" s="22"/>
      <c r="E771" s="22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2"/>
      <c r="C772" s="22"/>
      <c r="D772" s="22"/>
      <c r="E772" s="22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2"/>
      <c r="C773" s="22"/>
      <c r="D773" s="22"/>
      <c r="E773" s="22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2"/>
      <c r="C774" s="22"/>
      <c r="D774" s="22"/>
      <c r="E774" s="22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2"/>
      <c r="C775" s="22"/>
      <c r="D775" s="22"/>
      <c r="E775" s="22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2"/>
      <c r="C776" s="22"/>
      <c r="D776" s="22"/>
      <c r="E776" s="22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2"/>
      <c r="C777" s="22"/>
      <c r="D777" s="22"/>
      <c r="E777" s="22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2"/>
      <c r="C778" s="22"/>
      <c r="D778" s="22"/>
      <c r="E778" s="22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2"/>
      <c r="C779" s="22"/>
      <c r="D779" s="22"/>
      <c r="E779" s="22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2"/>
      <c r="C780" s="22"/>
      <c r="D780" s="22"/>
      <c r="E780" s="22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2"/>
      <c r="C781" s="22"/>
      <c r="D781" s="22"/>
      <c r="E781" s="22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2"/>
      <c r="C782" s="22"/>
      <c r="D782" s="22"/>
      <c r="E782" s="22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2"/>
      <c r="C783" s="22"/>
      <c r="D783" s="22"/>
      <c r="E783" s="22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2"/>
      <c r="C784" s="22"/>
      <c r="D784" s="22"/>
      <c r="E784" s="22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2"/>
      <c r="C785" s="22"/>
      <c r="D785" s="22"/>
      <c r="E785" s="22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2"/>
      <c r="C786" s="22"/>
      <c r="D786" s="22"/>
      <c r="E786" s="22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2"/>
      <c r="C787" s="22"/>
      <c r="D787" s="22"/>
      <c r="E787" s="22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2"/>
      <c r="C788" s="22"/>
      <c r="D788" s="22"/>
      <c r="E788" s="22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2"/>
      <c r="C789" s="22"/>
      <c r="D789" s="22"/>
      <c r="E789" s="22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2"/>
      <c r="C790" s="22"/>
      <c r="D790" s="22"/>
      <c r="E790" s="22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2"/>
      <c r="C791" s="22"/>
      <c r="D791" s="22"/>
      <c r="E791" s="22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2"/>
      <c r="C792" s="22"/>
      <c r="D792" s="22"/>
      <c r="E792" s="22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2"/>
      <c r="C793" s="22"/>
      <c r="D793" s="22"/>
      <c r="E793" s="22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2"/>
      <c r="C794" s="22"/>
      <c r="D794" s="22"/>
      <c r="E794" s="22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2"/>
      <c r="C795" s="22"/>
      <c r="D795" s="22"/>
      <c r="E795" s="22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2"/>
      <c r="C796" s="22"/>
      <c r="D796" s="22"/>
      <c r="E796" s="22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2"/>
      <c r="C797" s="22"/>
      <c r="D797" s="22"/>
      <c r="E797" s="22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2"/>
      <c r="C798" s="22"/>
      <c r="D798" s="22"/>
      <c r="E798" s="22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2"/>
      <c r="C799" s="22"/>
      <c r="D799" s="22"/>
      <c r="E799" s="22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2"/>
      <c r="C800" s="22"/>
      <c r="D800" s="22"/>
      <c r="E800" s="22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2"/>
      <c r="C801" s="22"/>
      <c r="D801" s="22"/>
      <c r="E801" s="22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2"/>
      <c r="C802" s="22"/>
      <c r="D802" s="22"/>
      <c r="E802" s="22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2"/>
      <c r="C803" s="22"/>
      <c r="D803" s="22"/>
      <c r="E803" s="22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2"/>
      <c r="C804" s="22"/>
      <c r="D804" s="22"/>
      <c r="E804" s="22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2"/>
      <c r="C805" s="22"/>
      <c r="D805" s="22"/>
      <c r="E805" s="22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2"/>
      <c r="C806" s="22"/>
      <c r="D806" s="22"/>
      <c r="E806" s="22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2"/>
      <c r="C807" s="22"/>
      <c r="D807" s="22"/>
      <c r="E807" s="22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2"/>
      <c r="C808" s="22"/>
      <c r="D808" s="22"/>
      <c r="E808" s="22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2"/>
      <c r="C809" s="22"/>
      <c r="D809" s="22"/>
      <c r="E809" s="22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2"/>
      <c r="C810" s="22"/>
      <c r="D810" s="22"/>
      <c r="E810" s="22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2"/>
      <c r="C811" s="22"/>
      <c r="D811" s="22"/>
      <c r="E811" s="22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2"/>
      <c r="C812" s="22"/>
      <c r="D812" s="22"/>
      <c r="E812" s="22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2"/>
      <c r="C813" s="22"/>
      <c r="D813" s="22"/>
      <c r="E813" s="22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2"/>
      <c r="C814" s="22"/>
      <c r="D814" s="22"/>
      <c r="E814" s="22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2"/>
      <c r="C815" s="22"/>
      <c r="D815" s="22"/>
      <c r="E815" s="22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2"/>
      <c r="C816" s="22"/>
      <c r="D816" s="22"/>
      <c r="E816" s="22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2"/>
      <c r="C817" s="22"/>
      <c r="D817" s="22"/>
      <c r="E817" s="22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2"/>
      <c r="C818" s="22"/>
      <c r="D818" s="22"/>
      <c r="E818" s="22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2"/>
      <c r="C819" s="22"/>
      <c r="D819" s="22"/>
      <c r="E819" s="22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2"/>
      <c r="C820" s="22"/>
      <c r="D820" s="22"/>
      <c r="E820" s="22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2"/>
      <c r="C821" s="22"/>
      <c r="D821" s="22"/>
      <c r="E821" s="22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2"/>
      <c r="C822" s="22"/>
      <c r="D822" s="22"/>
      <c r="E822" s="22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2"/>
      <c r="C823" s="22"/>
      <c r="D823" s="22"/>
      <c r="E823" s="22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2"/>
      <c r="C824" s="22"/>
      <c r="D824" s="22"/>
      <c r="E824" s="22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2"/>
      <c r="C825" s="22"/>
      <c r="D825" s="22"/>
      <c r="E825" s="22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2"/>
      <c r="C826" s="22"/>
      <c r="D826" s="22"/>
      <c r="E826" s="22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2"/>
      <c r="C827" s="22"/>
      <c r="D827" s="22"/>
      <c r="E827" s="22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2"/>
      <c r="C828" s="22"/>
      <c r="D828" s="22"/>
      <c r="E828" s="22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2"/>
      <c r="C829" s="22"/>
      <c r="D829" s="22"/>
      <c r="E829" s="22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2"/>
      <c r="C830" s="22"/>
      <c r="D830" s="22"/>
      <c r="E830" s="22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2"/>
      <c r="C831" s="22"/>
      <c r="D831" s="22"/>
      <c r="E831" s="22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2"/>
      <c r="C832" s="22"/>
      <c r="D832" s="22"/>
      <c r="E832" s="22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2"/>
      <c r="C833" s="22"/>
      <c r="D833" s="22"/>
      <c r="E833" s="22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2"/>
      <c r="C834" s="22"/>
      <c r="D834" s="22"/>
      <c r="E834" s="22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2"/>
      <c r="C835" s="22"/>
      <c r="D835" s="22"/>
      <c r="E835" s="22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2"/>
      <c r="C836" s="22"/>
      <c r="D836" s="22"/>
      <c r="E836" s="22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2"/>
      <c r="C837" s="22"/>
      <c r="D837" s="22"/>
      <c r="E837" s="22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2"/>
      <c r="C838" s="22"/>
      <c r="D838" s="22"/>
      <c r="E838" s="22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2"/>
      <c r="C839" s="22"/>
      <c r="D839" s="22"/>
      <c r="E839" s="22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2"/>
      <c r="C840" s="22"/>
      <c r="D840" s="22"/>
      <c r="E840" s="22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2"/>
      <c r="C841" s="22"/>
      <c r="D841" s="22"/>
      <c r="E841" s="22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2"/>
      <c r="C842" s="22"/>
      <c r="D842" s="22"/>
      <c r="E842" s="22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2"/>
      <c r="C843" s="22"/>
      <c r="D843" s="22"/>
      <c r="E843" s="22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2"/>
      <c r="C844" s="22"/>
      <c r="D844" s="22"/>
      <c r="E844" s="22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2"/>
      <c r="C845" s="22"/>
      <c r="D845" s="22"/>
      <c r="E845" s="22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2"/>
      <c r="C846" s="22"/>
      <c r="D846" s="22"/>
      <c r="E846" s="22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2"/>
      <c r="C847" s="22"/>
      <c r="D847" s="22"/>
      <c r="E847" s="22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2"/>
      <c r="C848" s="22"/>
      <c r="D848" s="22"/>
      <c r="E848" s="22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2"/>
      <c r="C849" s="22"/>
      <c r="D849" s="22"/>
      <c r="E849" s="22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2"/>
      <c r="C850" s="22"/>
      <c r="D850" s="22"/>
      <c r="E850" s="22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2"/>
      <c r="C851" s="22"/>
      <c r="D851" s="22"/>
      <c r="E851" s="22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2"/>
      <c r="C852" s="22"/>
      <c r="D852" s="22"/>
      <c r="E852" s="22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2"/>
      <c r="C853" s="22"/>
      <c r="D853" s="22"/>
      <c r="E853" s="22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2"/>
      <c r="C854" s="22"/>
      <c r="D854" s="22"/>
      <c r="E854" s="22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2"/>
      <c r="C855" s="22"/>
      <c r="D855" s="22"/>
      <c r="E855" s="22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2"/>
      <c r="C856" s="22"/>
      <c r="D856" s="22"/>
      <c r="E856" s="22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2"/>
      <c r="C857" s="22"/>
      <c r="D857" s="22"/>
      <c r="E857" s="22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2"/>
      <c r="C858" s="22"/>
      <c r="D858" s="22"/>
      <c r="E858" s="22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2"/>
      <c r="C859" s="22"/>
      <c r="D859" s="22"/>
      <c r="E859" s="22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2"/>
      <c r="C860" s="22"/>
      <c r="D860" s="22"/>
      <c r="E860" s="22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2"/>
      <c r="C861" s="22"/>
      <c r="D861" s="22"/>
      <c r="E861" s="22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2"/>
      <c r="C862" s="22"/>
      <c r="D862" s="22"/>
      <c r="E862" s="22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2"/>
      <c r="C863" s="22"/>
      <c r="D863" s="22"/>
      <c r="E863" s="22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2"/>
      <c r="C864" s="22"/>
      <c r="D864" s="22"/>
      <c r="E864" s="22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2"/>
      <c r="C865" s="22"/>
      <c r="D865" s="22"/>
      <c r="E865" s="22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2"/>
      <c r="C866" s="22"/>
      <c r="D866" s="22"/>
      <c r="E866" s="22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2"/>
      <c r="C867" s="22"/>
      <c r="D867" s="22"/>
      <c r="E867" s="22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2"/>
      <c r="C868" s="22"/>
      <c r="D868" s="22"/>
      <c r="E868" s="22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2"/>
      <c r="C869" s="22"/>
      <c r="D869" s="22"/>
      <c r="E869" s="22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2"/>
      <c r="C870" s="22"/>
      <c r="D870" s="22"/>
      <c r="E870" s="22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2"/>
      <c r="C871" s="22"/>
      <c r="D871" s="22"/>
      <c r="E871" s="22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2"/>
      <c r="C872" s="22"/>
      <c r="D872" s="22"/>
      <c r="E872" s="22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2"/>
      <c r="C873" s="22"/>
      <c r="D873" s="22"/>
      <c r="E873" s="22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2"/>
      <c r="C874" s="22"/>
      <c r="D874" s="22"/>
      <c r="E874" s="22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2"/>
      <c r="C875" s="22"/>
      <c r="D875" s="22"/>
      <c r="E875" s="22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2"/>
      <c r="C876" s="22"/>
      <c r="D876" s="22"/>
      <c r="E876" s="22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2"/>
      <c r="C877" s="22"/>
      <c r="D877" s="22"/>
      <c r="E877" s="22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2"/>
      <c r="C878" s="22"/>
      <c r="D878" s="22"/>
      <c r="E878" s="22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2"/>
      <c r="C879" s="22"/>
      <c r="D879" s="22"/>
      <c r="E879" s="22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2"/>
      <c r="C880" s="22"/>
      <c r="D880" s="22"/>
      <c r="E880" s="22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2"/>
      <c r="C881" s="22"/>
      <c r="D881" s="22"/>
      <c r="E881" s="22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2"/>
      <c r="C882" s="22"/>
      <c r="D882" s="22"/>
      <c r="E882" s="22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2"/>
      <c r="C883" s="22"/>
      <c r="D883" s="22"/>
      <c r="E883" s="22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2"/>
      <c r="C884" s="22"/>
      <c r="D884" s="22"/>
      <c r="E884" s="22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2"/>
      <c r="C885" s="22"/>
      <c r="D885" s="22"/>
      <c r="E885" s="22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2"/>
      <c r="C886" s="22"/>
      <c r="D886" s="22"/>
      <c r="E886" s="22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2"/>
      <c r="C887" s="22"/>
      <c r="D887" s="22"/>
      <c r="E887" s="22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2"/>
      <c r="C888" s="22"/>
      <c r="D888" s="22"/>
      <c r="E888" s="22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2"/>
      <c r="C889" s="22"/>
      <c r="D889" s="22"/>
      <c r="E889" s="22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2"/>
      <c r="C890" s="22"/>
      <c r="D890" s="22"/>
      <c r="E890" s="22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2"/>
      <c r="C891" s="22"/>
      <c r="D891" s="22"/>
      <c r="E891" s="22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2"/>
      <c r="C892" s="22"/>
      <c r="D892" s="22"/>
      <c r="E892" s="22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2"/>
      <c r="C893" s="22"/>
      <c r="D893" s="22"/>
      <c r="E893" s="22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2"/>
      <c r="C894" s="22"/>
      <c r="D894" s="22"/>
      <c r="E894" s="22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2"/>
      <c r="C895" s="22"/>
      <c r="D895" s="22"/>
      <c r="E895" s="22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2"/>
      <c r="C896" s="22"/>
      <c r="D896" s="22"/>
      <c r="E896" s="22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2"/>
      <c r="C897" s="22"/>
      <c r="D897" s="22"/>
      <c r="E897" s="22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2"/>
      <c r="C898" s="22"/>
      <c r="D898" s="22"/>
      <c r="E898" s="22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2"/>
      <c r="C899" s="22"/>
      <c r="D899" s="22"/>
      <c r="E899" s="22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2"/>
      <c r="C900" s="22"/>
      <c r="D900" s="22"/>
      <c r="E900" s="22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2"/>
      <c r="C901" s="22"/>
      <c r="D901" s="22"/>
      <c r="E901" s="22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2"/>
      <c r="C902" s="22"/>
      <c r="D902" s="22"/>
      <c r="E902" s="22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2"/>
      <c r="C903" s="22"/>
      <c r="D903" s="22"/>
      <c r="E903" s="22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2"/>
      <c r="C904" s="22"/>
      <c r="D904" s="22"/>
      <c r="E904" s="22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2"/>
      <c r="C905" s="22"/>
      <c r="D905" s="22"/>
      <c r="E905" s="22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2"/>
      <c r="C906" s="22"/>
      <c r="D906" s="22"/>
      <c r="E906" s="22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2"/>
      <c r="C907" s="22"/>
      <c r="D907" s="22"/>
      <c r="E907" s="22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2"/>
      <c r="C908" s="22"/>
      <c r="D908" s="22"/>
      <c r="E908" s="22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2"/>
      <c r="C909" s="22"/>
      <c r="D909" s="22"/>
      <c r="E909" s="22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2"/>
      <c r="C910" s="22"/>
      <c r="D910" s="22"/>
      <c r="E910" s="22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2"/>
      <c r="C911" s="22"/>
      <c r="D911" s="22"/>
      <c r="E911" s="22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2"/>
      <c r="C912" s="22"/>
      <c r="D912" s="22"/>
      <c r="E912" s="22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2"/>
      <c r="C913" s="22"/>
      <c r="D913" s="22"/>
      <c r="E913" s="22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2"/>
      <c r="C914" s="22"/>
      <c r="D914" s="22"/>
      <c r="E914" s="22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2"/>
      <c r="C915" s="22"/>
      <c r="D915" s="22"/>
      <c r="E915" s="22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2"/>
      <c r="C916" s="22"/>
      <c r="D916" s="22"/>
      <c r="E916" s="22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2"/>
      <c r="C917" s="22"/>
      <c r="D917" s="22"/>
      <c r="E917" s="22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2"/>
      <c r="C918" s="22"/>
      <c r="D918" s="22"/>
      <c r="E918" s="22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2"/>
      <c r="C919" s="22"/>
      <c r="D919" s="22"/>
      <c r="E919" s="22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2"/>
      <c r="C920" s="22"/>
      <c r="D920" s="22"/>
      <c r="E920" s="22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2"/>
      <c r="C921" s="22"/>
      <c r="D921" s="22"/>
      <c r="E921" s="22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2"/>
      <c r="C922" s="22"/>
      <c r="D922" s="22"/>
      <c r="E922" s="22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2"/>
      <c r="C923" s="22"/>
      <c r="D923" s="22"/>
      <c r="E923" s="22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2"/>
      <c r="C924" s="22"/>
      <c r="D924" s="22"/>
      <c r="E924" s="22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2"/>
      <c r="C925" s="22"/>
      <c r="D925" s="22"/>
      <c r="E925" s="22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2"/>
      <c r="C926" s="22"/>
      <c r="D926" s="22"/>
      <c r="E926" s="22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2"/>
      <c r="C927" s="22"/>
      <c r="D927" s="22"/>
      <c r="E927" s="22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2"/>
      <c r="C928" s="22"/>
      <c r="D928" s="22"/>
      <c r="E928" s="22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2"/>
      <c r="C929" s="22"/>
      <c r="D929" s="22"/>
      <c r="E929" s="22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2"/>
      <c r="C930" s="22"/>
      <c r="D930" s="22"/>
      <c r="E930" s="22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2"/>
      <c r="C931" s="22"/>
      <c r="D931" s="22"/>
      <c r="E931" s="22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2"/>
      <c r="C932" s="22"/>
      <c r="D932" s="22"/>
      <c r="E932" s="22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2"/>
      <c r="C933" s="22"/>
      <c r="D933" s="22"/>
      <c r="E933" s="22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2"/>
      <c r="C934" s="22"/>
      <c r="D934" s="22"/>
      <c r="E934" s="22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2"/>
      <c r="C935" s="22"/>
      <c r="D935" s="22"/>
      <c r="E935" s="22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2"/>
      <c r="C936" s="22"/>
      <c r="D936" s="22"/>
      <c r="E936" s="22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2"/>
      <c r="C937" s="22"/>
      <c r="D937" s="22"/>
      <c r="E937" s="22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2"/>
      <c r="C938" s="22"/>
      <c r="D938" s="22"/>
      <c r="E938" s="22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2"/>
      <c r="C939" s="22"/>
      <c r="D939" s="22"/>
      <c r="E939" s="22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2"/>
      <c r="C940" s="22"/>
      <c r="D940" s="22"/>
      <c r="E940" s="22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2"/>
      <c r="C941" s="22"/>
      <c r="D941" s="22"/>
      <c r="E941" s="22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2"/>
      <c r="C942" s="22"/>
      <c r="D942" s="22"/>
      <c r="E942" s="22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2"/>
      <c r="C943" s="22"/>
      <c r="D943" s="22"/>
      <c r="E943" s="22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2"/>
      <c r="C944" s="22"/>
      <c r="D944" s="22"/>
      <c r="E944" s="22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2"/>
      <c r="C945" s="22"/>
      <c r="D945" s="22"/>
      <c r="E945" s="22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2"/>
      <c r="C946" s="22"/>
      <c r="D946" s="22"/>
      <c r="E946" s="22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2"/>
      <c r="C947" s="22"/>
      <c r="D947" s="22"/>
      <c r="E947" s="22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2"/>
      <c r="C948" s="22"/>
      <c r="D948" s="22"/>
      <c r="E948" s="22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2"/>
      <c r="C949" s="22"/>
      <c r="D949" s="22"/>
      <c r="E949" s="22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2"/>
      <c r="C950" s="22"/>
      <c r="D950" s="22"/>
      <c r="E950" s="22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2"/>
      <c r="C951" s="22"/>
      <c r="D951" s="22"/>
      <c r="E951" s="22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2"/>
      <c r="C952" s="22"/>
      <c r="D952" s="22"/>
      <c r="E952" s="22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2"/>
      <c r="C953" s="22"/>
      <c r="D953" s="22"/>
      <c r="E953" s="22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2"/>
      <c r="C954" s="22"/>
      <c r="D954" s="22"/>
      <c r="E954" s="22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2"/>
      <c r="C955" s="22"/>
      <c r="D955" s="22"/>
      <c r="E955" s="22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2"/>
      <c r="C956" s="22"/>
      <c r="D956" s="22"/>
      <c r="E956" s="22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2"/>
      <c r="C957" s="22"/>
      <c r="D957" s="22"/>
      <c r="E957" s="22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2"/>
      <c r="C958" s="22"/>
      <c r="D958" s="22"/>
      <c r="E958" s="22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2"/>
      <c r="C959" s="22"/>
      <c r="D959" s="22"/>
      <c r="E959" s="22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2"/>
      <c r="C960" s="22"/>
      <c r="D960" s="22"/>
      <c r="E960" s="22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2"/>
      <c r="C961" s="22"/>
      <c r="D961" s="22"/>
      <c r="E961" s="22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2"/>
      <c r="C962" s="22"/>
      <c r="D962" s="22"/>
      <c r="E962" s="22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2"/>
      <c r="C963" s="22"/>
      <c r="D963" s="22"/>
      <c r="E963" s="22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2"/>
      <c r="C964" s="22"/>
      <c r="D964" s="22"/>
      <c r="E964" s="22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2"/>
      <c r="C965" s="22"/>
      <c r="D965" s="22"/>
      <c r="E965" s="22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2"/>
      <c r="C966" s="22"/>
      <c r="D966" s="22"/>
      <c r="E966" s="22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2"/>
      <c r="C967" s="22"/>
      <c r="D967" s="22"/>
      <c r="E967" s="22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2"/>
      <c r="C968" s="22"/>
      <c r="D968" s="22"/>
      <c r="E968" s="22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2"/>
      <c r="C969" s="22"/>
      <c r="D969" s="22"/>
      <c r="E969" s="22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2"/>
      <c r="C970" s="22"/>
      <c r="D970" s="22"/>
      <c r="E970" s="22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2"/>
      <c r="C971" s="22"/>
      <c r="D971" s="22"/>
      <c r="E971" s="22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2"/>
      <c r="C972" s="22"/>
      <c r="D972" s="22"/>
      <c r="E972" s="22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2"/>
      <c r="C973" s="22"/>
      <c r="D973" s="22"/>
      <c r="E973" s="22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2"/>
      <c r="C974" s="22"/>
      <c r="D974" s="22"/>
      <c r="E974" s="22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2"/>
      <c r="C975" s="22"/>
      <c r="D975" s="22"/>
      <c r="E975" s="22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2"/>
      <c r="C976" s="22"/>
      <c r="D976" s="22"/>
      <c r="E976" s="22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2"/>
      <c r="C977" s="22"/>
      <c r="D977" s="22"/>
      <c r="E977" s="22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2"/>
      <c r="C978" s="22"/>
      <c r="D978" s="22"/>
      <c r="E978" s="22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2"/>
      <c r="C979" s="22"/>
      <c r="D979" s="22"/>
      <c r="E979" s="22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2"/>
      <c r="C980" s="22"/>
      <c r="D980" s="22"/>
      <c r="E980" s="22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2"/>
      <c r="C981" s="22"/>
      <c r="D981" s="22"/>
      <c r="E981" s="22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2"/>
      <c r="C982" s="22"/>
      <c r="D982" s="22"/>
      <c r="E982" s="22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2"/>
      <c r="C983" s="22"/>
      <c r="D983" s="22"/>
      <c r="E983" s="22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2"/>
      <c r="C984" s="22"/>
      <c r="D984" s="22"/>
      <c r="E984" s="22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2"/>
      <c r="C985" s="22"/>
      <c r="D985" s="22"/>
      <c r="E985" s="22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2"/>
      <c r="C986" s="22"/>
      <c r="D986" s="22"/>
      <c r="E986" s="22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2"/>
      <c r="C987" s="22"/>
      <c r="D987" s="22"/>
      <c r="E987" s="22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2"/>
      <c r="C988" s="22"/>
      <c r="D988" s="22"/>
      <c r="E988" s="22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2"/>
      <c r="C989" s="22"/>
      <c r="D989" s="22"/>
      <c r="E989" s="22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2"/>
      <c r="C990" s="22"/>
      <c r="D990" s="22"/>
      <c r="E990" s="22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2"/>
      <c r="C991" s="22"/>
      <c r="D991" s="22"/>
      <c r="E991" s="22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2"/>
      <c r="C992" s="22"/>
      <c r="D992" s="22"/>
      <c r="E992" s="22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2"/>
      <c r="C993" s="22"/>
      <c r="D993" s="22"/>
      <c r="E993" s="22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2"/>
      <c r="C994" s="22"/>
      <c r="D994" s="22"/>
      <c r="E994" s="22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2"/>
      <c r="C995" s="22"/>
      <c r="D995" s="22"/>
      <c r="E995" s="22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2"/>
      <c r="C996" s="22"/>
      <c r="D996" s="22"/>
      <c r="E996" s="22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2"/>
      <c r="C997" s="22"/>
      <c r="D997" s="22"/>
      <c r="E997" s="22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2"/>
      <c r="C998" s="22"/>
      <c r="D998" s="22"/>
      <c r="E998" s="22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2"/>
      <c r="C999" s="22"/>
      <c r="D999" s="22"/>
      <c r="E999" s="22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2"/>
      <c r="C1000" s="22"/>
      <c r="D1000" s="22"/>
      <c r="E1000" s="22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" width="16.38"/>
    <col customWidth="1" min="3" max="3" width="10.0"/>
    <col customWidth="1" min="4" max="5" width="18.88"/>
    <col customWidth="1" min="6" max="10" width="9.13"/>
    <col customWidth="1" min="11" max="26" width="8.63"/>
  </cols>
  <sheetData>
    <row r="1" ht="14.25" customHeight="1">
      <c r="A1" s="62" t="s">
        <v>771</v>
      </c>
      <c r="B1" s="62"/>
      <c r="C1" s="21"/>
      <c r="D1" s="62" t="s">
        <v>772</v>
      </c>
      <c r="E1" s="62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6" t="s">
        <v>773</v>
      </c>
      <c r="B2" s="46" t="s">
        <v>774</v>
      </c>
      <c r="C2" s="21"/>
      <c r="D2" s="46" t="s">
        <v>773</v>
      </c>
      <c r="E2" s="46" t="s">
        <v>774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30" t="str">
        <f>5/0</f>
        <v>#DIV/0!</v>
      </c>
      <c r="B3" s="30" t="b">
        <f t="shared" ref="B3:B8" si="1">ISERROR(A3)</f>
        <v>1</v>
      </c>
      <c r="C3" s="21"/>
      <c r="D3" s="30" t="s">
        <v>775</v>
      </c>
      <c r="E3" s="30" t="b">
        <f t="shared" ref="E3:E8" si="2">ISBLANK(D3)</f>
        <v>0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30" t="str">
        <f>VLOOKUP(A2,#REF!,2,0)</f>
        <v>#REF!</v>
      </c>
      <c r="B4" s="30" t="b">
        <f t="shared" si="1"/>
        <v>1</v>
      </c>
      <c r="C4" s="21"/>
      <c r="D4" s="30">
        <v>52.0</v>
      </c>
      <c r="E4" s="30" t="b">
        <f t="shared" si="2"/>
        <v>0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30" t="str">
        <f>fgfg</f>
        <v>#NAME?</v>
      </c>
      <c r="B5" s="30" t="b">
        <f t="shared" si="1"/>
        <v>1</v>
      </c>
      <c r="C5" s="21"/>
      <c r="D5" s="30"/>
      <c r="E5" s="30" t="b">
        <f t="shared" si="2"/>
        <v>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30">
        <f>45/8</f>
        <v>5.625</v>
      </c>
      <c r="B6" s="30" t="b">
        <f t="shared" si="1"/>
        <v>0</v>
      </c>
      <c r="C6" s="21"/>
      <c r="D6" s="30">
        <f>45/8</f>
        <v>5.625</v>
      </c>
      <c r="E6" s="30" t="b">
        <f t="shared" si="2"/>
        <v>0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30" t="str">
        <f>CONCATENATE("12",jj)</f>
        <v>#NAME?</v>
      </c>
      <c r="B7" s="30" t="b">
        <f t="shared" si="1"/>
        <v>1</v>
      </c>
      <c r="C7" s="21"/>
      <c r="D7" s="30" t="s">
        <v>776</v>
      </c>
      <c r="E7" s="30" t="b">
        <f t="shared" si="2"/>
        <v>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30" t="str">
        <f>#REF!</f>
        <v>#REF!</v>
      </c>
      <c r="B8" s="30" t="b">
        <f t="shared" si="1"/>
        <v>1</v>
      </c>
      <c r="C8" s="21"/>
      <c r="D8" s="30"/>
      <c r="E8" s="30" t="b">
        <f t="shared" si="2"/>
        <v>1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22"/>
      <c r="B9" s="22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62" t="s">
        <v>777</v>
      </c>
      <c r="B10" s="62"/>
      <c r="C10" s="21"/>
      <c r="D10" s="62" t="s">
        <v>778</v>
      </c>
      <c r="E10" s="62"/>
      <c r="F10" s="21"/>
      <c r="G10" s="21"/>
      <c r="H10" s="21">
        <v>21.0</v>
      </c>
      <c r="I10" s="21"/>
      <c r="J10" s="21" t="b">
        <f>ISEVEN(H10)</f>
        <v>0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6" t="s">
        <v>773</v>
      </c>
      <c r="B11" s="46" t="s">
        <v>774</v>
      </c>
      <c r="C11" s="21"/>
      <c r="D11" s="46" t="s">
        <v>773</v>
      </c>
      <c r="E11" s="46" t="s">
        <v>774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30">
        <v>21.0</v>
      </c>
      <c r="B12" s="30" t="b">
        <f t="shared" ref="B12:B17" si="3">ISEVEN(A12)</f>
        <v>0</v>
      </c>
      <c r="C12" s="21"/>
      <c r="D12" s="30">
        <v>21.0</v>
      </c>
      <c r="E12" s="30" t="b">
        <f t="shared" ref="E12:E17" si="4">ISODD(D12)</f>
        <v>1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30">
        <v>2.0</v>
      </c>
      <c r="B13" s="30" t="b">
        <f t="shared" si="3"/>
        <v>1</v>
      </c>
      <c r="C13" s="21"/>
      <c r="D13" s="30">
        <v>2.0</v>
      </c>
      <c r="E13" s="30" t="b">
        <f t="shared" si="4"/>
        <v>0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30">
        <v>122.0</v>
      </c>
      <c r="B14" s="30" t="b">
        <f t="shared" si="3"/>
        <v>1</v>
      </c>
      <c r="C14" s="21"/>
      <c r="D14" s="30">
        <v>122.0</v>
      </c>
      <c r="E14" s="30" t="b">
        <f t="shared" si="4"/>
        <v>0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30">
        <v>5.0</v>
      </c>
      <c r="B15" s="30" t="b">
        <f t="shared" si="3"/>
        <v>0</v>
      </c>
      <c r="C15" s="21"/>
      <c r="D15" s="30">
        <v>5.0</v>
      </c>
      <c r="E15" s="30" t="b">
        <f t="shared" si="4"/>
        <v>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30">
        <v>8.0</v>
      </c>
      <c r="B16" s="30" t="b">
        <f t="shared" si="3"/>
        <v>1</v>
      </c>
      <c r="C16" s="21"/>
      <c r="D16" s="30">
        <v>8.0</v>
      </c>
      <c r="E16" s="30" t="b">
        <f t="shared" si="4"/>
        <v>0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30">
        <v>64.0</v>
      </c>
      <c r="B17" s="30" t="b">
        <f t="shared" si="3"/>
        <v>1</v>
      </c>
      <c r="C17" s="21"/>
      <c r="D17" s="30">
        <v>64.0</v>
      </c>
      <c r="E17" s="30" t="b">
        <f t="shared" si="4"/>
        <v>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22"/>
      <c r="B18" s="2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62" t="s">
        <v>779</v>
      </c>
      <c r="B19" s="62"/>
      <c r="C19" s="21"/>
      <c r="D19" s="62" t="s">
        <v>780</v>
      </c>
      <c r="E19" s="6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6" t="s">
        <v>773</v>
      </c>
      <c r="B20" s="46" t="s">
        <v>774</v>
      </c>
      <c r="C20" s="21"/>
      <c r="D20" s="46" t="s">
        <v>773</v>
      </c>
      <c r="E20" s="46" t="s">
        <v>774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30" t="s">
        <v>775</v>
      </c>
      <c r="B21" s="30" t="b">
        <f t="shared" ref="B21:B26" si="5">ISNUMBER(A21)</f>
        <v>0</v>
      </c>
      <c r="C21" s="21"/>
      <c r="D21" s="30" t="s">
        <v>775</v>
      </c>
      <c r="E21" s="30" t="b">
        <f t="shared" ref="E21:E26" si="6">ISTEXT(D21)</f>
        <v>1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30">
        <v>52.0</v>
      </c>
      <c r="B22" s="30" t="b">
        <f t="shared" si="5"/>
        <v>1</v>
      </c>
      <c r="C22" s="21"/>
      <c r="D22" s="30">
        <v>52.0</v>
      </c>
      <c r="E22" s="30" t="b">
        <f t="shared" si="6"/>
        <v>0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30">
        <v>124.0</v>
      </c>
      <c r="B23" s="30" t="b">
        <f t="shared" si="5"/>
        <v>1</v>
      </c>
      <c r="C23" s="21"/>
      <c r="D23" s="30" t="s">
        <v>781</v>
      </c>
      <c r="E23" s="30" t="b">
        <f t="shared" si="6"/>
        <v>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30">
        <f>45/8</f>
        <v>5.625</v>
      </c>
      <c r="B24" s="30" t="b">
        <f t="shared" si="5"/>
        <v>1</v>
      </c>
      <c r="C24" s="21"/>
      <c r="D24" s="30">
        <f>45/8</f>
        <v>5.625</v>
      </c>
      <c r="E24" s="30" t="b">
        <f t="shared" si="6"/>
        <v>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30" t="s">
        <v>776</v>
      </c>
      <c r="B25" s="30" t="b">
        <f t="shared" si="5"/>
        <v>0</v>
      </c>
      <c r="C25" s="21"/>
      <c r="D25" s="30" t="s">
        <v>776</v>
      </c>
      <c r="E25" s="30" t="b">
        <f t="shared" si="6"/>
        <v>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30">
        <f>16/21</f>
        <v>0.7619047619</v>
      </c>
      <c r="B26" s="30" t="b">
        <f t="shared" si="5"/>
        <v>1</v>
      </c>
      <c r="C26" s="21"/>
      <c r="D26" s="30" t="s">
        <v>782</v>
      </c>
      <c r="E26" s="30" t="b">
        <f t="shared" si="6"/>
        <v>1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2"/>
      <c r="B27" s="2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2"/>
      <c r="B28" s="22"/>
      <c r="C28" s="22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2"/>
      <c r="B29" s="22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2"/>
      <c r="B30" s="22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2"/>
      <c r="B31" s="22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2"/>
      <c r="B32" s="22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2"/>
      <c r="B33" s="22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2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2"/>
      <c r="B35" s="22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2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2"/>
      <c r="B37" s="22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2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2"/>
      <c r="B39" s="22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2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2"/>
      <c r="B41" s="22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2"/>
      <c r="B42" s="22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2"/>
      <c r="B43" s="22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2"/>
      <c r="B44" s="22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2"/>
      <c r="B45" s="22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2"/>
      <c r="B46" s="22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2"/>
      <c r="B47" s="22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2"/>
      <c r="B48" s="22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2"/>
      <c r="B49" s="22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2"/>
      <c r="B50" s="22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2"/>
      <c r="B51" s="22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2"/>
      <c r="B52" s="22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2"/>
      <c r="B53" s="22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2"/>
      <c r="B54" s="22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2"/>
      <c r="B55" s="22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2"/>
      <c r="B56" s="22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2"/>
      <c r="B57" s="22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2"/>
      <c r="B58" s="22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2"/>
      <c r="B59" s="22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2"/>
      <c r="B60" s="22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2"/>
      <c r="B61" s="22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2"/>
      <c r="B62" s="22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2"/>
      <c r="B63" s="22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2"/>
      <c r="B64" s="2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2"/>
      <c r="B65" s="22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2"/>
      <c r="B66" s="22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2"/>
      <c r="B67" s="22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2"/>
      <c r="B68" s="22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2"/>
      <c r="B69" s="22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2"/>
      <c r="B70" s="22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2"/>
      <c r="B71" s="22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2"/>
      <c r="B72" s="22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2"/>
      <c r="B73" s="22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2"/>
      <c r="B74" s="22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2"/>
      <c r="B75" s="22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2"/>
      <c r="B76" s="22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2"/>
      <c r="B77" s="22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2"/>
      <c r="B78" s="22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2"/>
      <c r="B79" s="22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2"/>
      <c r="B80" s="22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2"/>
      <c r="B81" s="22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2"/>
      <c r="B82" s="22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2"/>
      <c r="B83" s="22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2"/>
      <c r="B84" s="22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2"/>
      <c r="B85" s="22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2"/>
      <c r="B86" s="22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2"/>
      <c r="B87" s="22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2"/>
      <c r="B88" s="22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2"/>
      <c r="B89" s="22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2"/>
      <c r="B90" s="22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2"/>
      <c r="B91" s="22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2"/>
      <c r="B92" s="22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2"/>
      <c r="B93" s="22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2"/>
      <c r="B94" s="22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2"/>
      <c r="B95" s="22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2"/>
      <c r="B96" s="22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2"/>
      <c r="B97" s="22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2"/>
      <c r="B98" s="22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2"/>
      <c r="B99" s="22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2"/>
      <c r="B100" s="22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2"/>
      <c r="B101" s="22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2"/>
      <c r="B102" s="22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2"/>
      <c r="B103" s="22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2"/>
      <c r="B104" s="22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2"/>
      <c r="B105" s="22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2"/>
      <c r="B106" s="22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2"/>
      <c r="B107" s="22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2"/>
      <c r="B108" s="22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2"/>
      <c r="B109" s="22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2"/>
      <c r="B110" s="22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2"/>
      <c r="B111" s="22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2"/>
      <c r="B112" s="22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2"/>
      <c r="B113" s="22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2"/>
      <c r="B114" s="22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2"/>
      <c r="B115" s="22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2"/>
      <c r="B116" s="22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2"/>
      <c r="B117" s="22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2"/>
      <c r="B118" s="22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2"/>
      <c r="B119" s="22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2"/>
      <c r="B120" s="22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2"/>
      <c r="B121" s="22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2"/>
      <c r="B122" s="22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2"/>
      <c r="B123" s="22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2"/>
      <c r="B124" s="22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2"/>
      <c r="B125" s="22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2"/>
      <c r="B126" s="22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2"/>
      <c r="B127" s="22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2"/>
      <c r="B128" s="22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2"/>
      <c r="B129" s="22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2"/>
      <c r="B130" s="22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2"/>
      <c r="B131" s="22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2"/>
      <c r="B132" s="22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2"/>
      <c r="B133" s="22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2"/>
      <c r="B134" s="22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2"/>
      <c r="B135" s="22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2"/>
      <c r="B136" s="22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2"/>
      <c r="B137" s="22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2"/>
      <c r="B138" s="22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2"/>
      <c r="B139" s="22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2"/>
      <c r="B140" s="22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2"/>
      <c r="B141" s="22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2"/>
      <c r="B142" s="22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2"/>
      <c r="B143" s="22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2"/>
      <c r="B144" s="22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2"/>
      <c r="B145" s="22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2"/>
      <c r="B146" s="22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2"/>
      <c r="B147" s="22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2"/>
      <c r="B148" s="22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2"/>
      <c r="B149" s="22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2"/>
      <c r="B150" s="22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2"/>
      <c r="B151" s="22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2"/>
      <c r="B152" s="22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2"/>
      <c r="B153" s="22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2"/>
      <c r="B154" s="22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2"/>
      <c r="B155" s="22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2"/>
      <c r="B156" s="22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2"/>
      <c r="B157" s="22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2"/>
      <c r="B158" s="22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2"/>
      <c r="B159" s="22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2"/>
      <c r="B160" s="22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2"/>
      <c r="B161" s="22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2"/>
      <c r="B162" s="22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2"/>
      <c r="B163" s="22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2"/>
      <c r="B164" s="22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2"/>
      <c r="B165" s="22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2"/>
      <c r="B166" s="22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2"/>
      <c r="B167" s="22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2"/>
      <c r="B168" s="22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2"/>
      <c r="B169" s="22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2"/>
      <c r="B170" s="22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2"/>
      <c r="B171" s="22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2"/>
      <c r="B172" s="22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2"/>
      <c r="B173" s="22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2"/>
      <c r="B174" s="22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2"/>
      <c r="B175" s="22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2"/>
      <c r="B176" s="22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2"/>
      <c r="B177" s="22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2"/>
      <c r="B178" s="22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2"/>
      <c r="B179" s="22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2"/>
      <c r="B180" s="22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2"/>
      <c r="B181" s="22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2"/>
      <c r="B182" s="22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2"/>
      <c r="B183" s="22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2"/>
      <c r="B184" s="22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2"/>
      <c r="B185" s="22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2"/>
      <c r="B186" s="22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2"/>
      <c r="B187" s="22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2"/>
      <c r="B188" s="22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2"/>
      <c r="B189" s="22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2"/>
      <c r="B190" s="22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2"/>
      <c r="B191" s="22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2"/>
      <c r="B192" s="22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2"/>
      <c r="B193" s="22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2"/>
      <c r="B194" s="22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2"/>
      <c r="B195" s="22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2"/>
      <c r="B196" s="22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2"/>
      <c r="B197" s="22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2"/>
      <c r="B198" s="22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2"/>
      <c r="B199" s="22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2"/>
      <c r="B200" s="22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2"/>
      <c r="B201" s="22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2"/>
      <c r="B202" s="22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2"/>
      <c r="B203" s="22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2"/>
      <c r="B204" s="22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2"/>
      <c r="B205" s="22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2"/>
      <c r="B206" s="22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2"/>
      <c r="B207" s="22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2"/>
      <c r="B208" s="22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2"/>
      <c r="B209" s="22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2"/>
      <c r="B210" s="22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2"/>
      <c r="B211" s="22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2"/>
      <c r="B212" s="22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2"/>
      <c r="B213" s="22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2"/>
      <c r="B214" s="22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2"/>
      <c r="B215" s="22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2"/>
      <c r="B216" s="22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2"/>
      <c r="B217" s="22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2"/>
      <c r="B218" s="22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2"/>
      <c r="B219" s="22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2"/>
      <c r="B220" s="22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2"/>
      <c r="B221" s="22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2"/>
      <c r="B222" s="22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2"/>
      <c r="B223" s="22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2"/>
      <c r="B224" s="22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2"/>
      <c r="B225" s="22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2"/>
      <c r="B226" s="22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2"/>
      <c r="B227" s="22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2"/>
      <c r="B228" s="22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2"/>
      <c r="B229" s="22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2"/>
      <c r="B230" s="22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2"/>
      <c r="B231" s="22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2"/>
      <c r="B232" s="22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2"/>
      <c r="B233" s="22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2"/>
      <c r="B234" s="22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2"/>
      <c r="B235" s="22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2"/>
      <c r="B236" s="22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2"/>
      <c r="B237" s="22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2"/>
      <c r="B238" s="22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2"/>
      <c r="B239" s="22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2"/>
      <c r="B240" s="22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2"/>
      <c r="B241" s="22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2"/>
      <c r="B242" s="22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2"/>
      <c r="B243" s="22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2"/>
      <c r="B244" s="22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2"/>
      <c r="B245" s="22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2"/>
      <c r="B246" s="22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2"/>
      <c r="B247" s="22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2"/>
      <c r="B248" s="22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2"/>
      <c r="B249" s="22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2"/>
      <c r="B250" s="22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2"/>
      <c r="B251" s="22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2"/>
      <c r="B252" s="22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2"/>
      <c r="B253" s="22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2"/>
      <c r="B254" s="22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2"/>
      <c r="B255" s="22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2"/>
      <c r="B256" s="22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2"/>
      <c r="B257" s="22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2"/>
      <c r="B258" s="22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2"/>
      <c r="B259" s="22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2"/>
      <c r="B260" s="22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2"/>
      <c r="B261" s="22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2"/>
      <c r="B262" s="22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2"/>
      <c r="B263" s="22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2"/>
      <c r="B264" s="22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2"/>
      <c r="B265" s="22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2"/>
      <c r="B266" s="22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2"/>
      <c r="B267" s="22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2"/>
      <c r="B268" s="22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2"/>
      <c r="B269" s="22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2"/>
      <c r="B270" s="22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2"/>
      <c r="B271" s="22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2"/>
      <c r="B272" s="22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2"/>
      <c r="B273" s="22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2"/>
      <c r="B274" s="22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2"/>
      <c r="B275" s="22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2"/>
      <c r="B276" s="22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2"/>
      <c r="B277" s="22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2"/>
      <c r="B278" s="22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2"/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2"/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2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2"/>
      <c r="B282" s="22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2"/>
      <c r="B283" s="22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2"/>
      <c r="B284" s="22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2"/>
      <c r="B285" s="22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2"/>
      <c r="B286" s="22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2"/>
      <c r="B287" s="22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2"/>
      <c r="B288" s="22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2"/>
      <c r="B289" s="22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2"/>
      <c r="B290" s="22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2"/>
      <c r="B291" s="22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2"/>
      <c r="B292" s="22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2"/>
      <c r="B293" s="22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2"/>
      <c r="B294" s="22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2"/>
      <c r="B295" s="22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2"/>
      <c r="B296" s="22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2"/>
      <c r="B297" s="22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2"/>
      <c r="B298" s="22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2"/>
      <c r="B299" s="22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2"/>
      <c r="B300" s="22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2"/>
      <c r="B301" s="22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2"/>
      <c r="B302" s="22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2"/>
      <c r="B303" s="22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2"/>
      <c r="B304" s="22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2"/>
      <c r="B305" s="22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2"/>
      <c r="B306" s="22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2"/>
      <c r="B307" s="22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2"/>
      <c r="B308" s="22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2"/>
      <c r="B309" s="22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2"/>
      <c r="B310" s="22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2"/>
      <c r="B311" s="22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2"/>
      <c r="B312" s="22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2"/>
      <c r="B313" s="22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2"/>
      <c r="B314" s="22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2"/>
      <c r="B315" s="22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2"/>
      <c r="B316" s="22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2"/>
      <c r="B317" s="22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2"/>
      <c r="B318" s="22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2"/>
      <c r="B319" s="22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2"/>
      <c r="B320" s="22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2"/>
      <c r="B321" s="22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2"/>
      <c r="B322" s="22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2"/>
      <c r="B323" s="22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2"/>
      <c r="B324" s="22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2"/>
      <c r="B325" s="22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2"/>
      <c r="B326" s="22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2"/>
      <c r="B327" s="22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2"/>
      <c r="B328" s="22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2"/>
      <c r="B329" s="22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2"/>
      <c r="B330" s="22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2"/>
      <c r="B331" s="22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2"/>
      <c r="B332" s="22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2"/>
      <c r="B333" s="22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2"/>
      <c r="B334" s="22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2"/>
      <c r="B335" s="22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2"/>
      <c r="B336" s="22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2"/>
      <c r="B337" s="22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2"/>
      <c r="B338" s="22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2"/>
      <c r="B339" s="22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2"/>
      <c r="B340" s="22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2"/>
      <c r="B341" s="22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2"/>
      <c r="B342" s="22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2"/>
      <c r="B343" s="22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2"/>
      <c r="B344" s="22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2"/>
      <c r="B345" s="22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2"/>
      <c r="B346" s="22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2"/>
      <c r="B347" s="22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2"/>
      <c r="B348" s="22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2"/>
      <c r="B349" s="22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2"/>
      <c r="B350" s="22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2"/>
      <c r="B351" s="22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2"/>
      <c r="B352" s="22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2"/>
      <c r="B353" s="22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2"/>
      <c r="B354" s="22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2"/>
      <c r="B355" s="22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2"/>
      <c r="B356" s="22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2"/>
      <c r="B357" s="22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2"/>
      <c r="B358" s="22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2"/>
      <c r="B359" s="22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2"/>
      <c r="B360" s="22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2"/>
      <c r="B361" s="22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2"/>
      <c r="B362" s="22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2"/>
      <c r="B363" s="22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2"/>
      <c r="B364" s="22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2"/>
      <c r="B365" s="22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2"/>
      <c r="B366" s="22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2"/>
      <c r="B367" s="22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2"/>
      <c r="B368" s="22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2"/>
      <c r="B369" s="22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2"/>
      <c r="B370" s="22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2"/>
      <c r="B371" s="22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2"/>
      <c r="B372" s="22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2"/>
      <c r="B373" s="22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2"/>
      <c r="B374" s="22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2"/>
      <c r="B375" s="22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2"/>
      <c r="B376" s="22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2"/>
      <c r="B377" s="22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2"/>
      <c r="B378" s="22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2"/>
      <c r="B379" s="22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2"/>
      <c r="B380" s="22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2"/>
      <c r="B381" s="22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2"/>
      <c r="B382" s="22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2"/>
      <c r="B383" s="22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2"/>
      <c r="B384" s="22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2"/>
      <c r="B385" s="22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2"/>
      <c r="B386" s="22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2"/>
      <c r="B387" s="22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2"/>
      <c r="B388" s="22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2"/>
      <c r="B389" s="22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2"/>
      <c r="B390" s="22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2"/>
      <c r="B391" s="22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2"/>
      <c r="B392" s="22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2"/>
      <c r="B393" s="22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2"/>
      <c r="B394" s="22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2"/>
      <c r="B395" s="22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2"/>
      <c r="B396" s="22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2"/>
      <c r="B397" s="22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2"/>
      <c r="B398" s="22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2"/>
      <c r="B399" s="22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2"/>
      <c r="B400" s="22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2"/>
      <c r="B401" s="22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2"/>
      <c r="B402" s="22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2"/>
      <c r="B403" s="22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2"/>
      <c r="B404" s="22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2"/>
      <c r="B405" s="22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2"/>
      <c r="B406" s="22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2"/>
      <c r="B407" s="22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2"/>
      <c r="B408" s="22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2"/>
      <c r="B409" s="22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2"/>
      <c r="B410" s="22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2"/>
      <c r="B411" s="22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2"/>
      <c r="B412" s="22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2"/>
      <c r="B413" s="22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2"/>
      <c r="B414" s="22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2"/>
      <c r="B415" s="22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2"/>
      <c r="B416" s="22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2"/>
      <c r="B417" s="22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2"/>
      <c r="B418" s="22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2"/>
      <c r="B419" s="22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2"/>
      <c r="B420" s="22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2"/>
      <c r="B421" s="22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2"/>
      <c r="B422" s="22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2"/>
      <c r="B423" s="22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2"/>
      <c r="B424" s="22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2"/>
      <c r="B425" s="22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2"/>
      <c r="B426" s="22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2"/>
      <c r="B427" s="22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2"/>
      <c r="B428" s="22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2"/>
      <c r="B429" s="22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2"/>
      <c r="B430" s="22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2"/>
      <c r="B431" s="22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2"/>
      <c r="B432" s="22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2"/>
      <c r="B433" s="22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2"/>
      <c r="B434" s="22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2"/>
      <c r="B435" s="22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2"/>
      <c r="B436" s="22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2"/>
      <c r="B437" s="22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2"/>
      <c r="B438" s="22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2"/>
      <c r="B439" s="22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2"/>
      <c r="B440" s="22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2"/>
      <c r="B441" s="22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2"/>
      <c r="B442" s="22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2"/>
      <c r="B443" s="22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2"/>
      <c r="B444" s="22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2"/>
      <c r="B445" s="22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2"/>
      <c r="B446" s="22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2"/>
      <c r="B447" s="22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2"/>
      <c r="B448" s="22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2"/>
      <c r="B449" s="22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2"/>
      <c r="B450" s="22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2"/>
      <c r="B451" s="22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2"/>
      <c r="B452" s="22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2"/>
      <c r="B453" s="22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2"/>
      <c r="B454" s="22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2"/>
      <c r="B455" s="22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2"/>
      <c r="B456" s="22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2"/>
      <c r="B457" s="22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2"/>
      <c r="B458" s="22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2"/>
      <c r="B459" s="22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2"/>
      <c r="B460" s="22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2"/>
      <c r="B461" s="22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2"/>
      <c r="B462" s="22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2"/>
      <c r="B463" s="22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2"/>
      <c r="B464" s="22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2"/>
      <c r="B465" s="22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2"/>
      <c r="B466" s="22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2"/>
      <c r="B467" s="22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2"/>
      <c r="B468" s="22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2"/>
      <c r="B469" s="22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2"/>
      <c r="B470" s="22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2"/>
      <c r="B471" s="22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2"/>
      <c r="B472" s="22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2"/>
      <c r="B473" s="22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2"/>
      <c r="B474" s="22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2"/>
      <c r="B475" s="22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2"/>
      <c r="B476" s="22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2"/>
      <c r="B477" s="22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2"/>
      <c r="B478" s="22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2"/>
      <c r="B479" s="22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2"/>
      <c r="B480" s="22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2"/>
      <c r="B481" s="22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2"/>
      <c r="B482" s="22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2"/>
      <c r="B483" s="22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2"/>
      <c r="B484" s="22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2"/>
      <c r="B485" s="22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2"/>
      <c r="B486" s="22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2"/>
      <c r="B487" s="22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2"/>
      <c r="B488" s="22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2"/>
      <c r="B489" s="22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2"/>
      <c r="B490" s="22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2"/>
      <c r="B491" s="22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2"/>
      <c r="B492" s="22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2"/>
      <c r="B493" s="22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2"/>
      <c r="B494" s="22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2"/>
      <c r="B495" s="22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2"/>
      <c r="B496" s="22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2"/>
      <c r="B497" s="22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2"/>
      <c r="B498" s="22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2"/>
      <c r="B499" s="22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2"/>
      <c r="B500" s="22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2"/>
      <c r="B501" s="22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2"/>
      <c r="B502" s="22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2"/>
      <c r="B503" s="22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2"/>
      <c r="B504" s="22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2"/>
      <c r="B505" s="22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2"/>
      <c r="B506" s="22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2"/>
      <c r="B507" s="22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2"/>
      <c r="B508" s="22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2"/>
      <c r="B509" s="22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2"/>
      <c r="B510" s="22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2"/>
      <c r="B511" s="22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2"/>
      <c r="B512" s="22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2"/>
      <c r="B513" s="22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2"/>
      <c r="B514" s="22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2"/>
      <c r="B515" s="22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2"/>
      <c r="B516" s="22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2"/>
      <c r="B517" s="22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2"/>
      <c r="B518" s="22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2"/>
      <c r="B519" s="22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2"/>
      <c r="B520" s="22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2"/>
      <c r="B521" s="22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2"/>
      <c r="B522" s="22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2"/>
      <c r="B523" s="22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2"/>
      <c r="B524" s="22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2"/>
      <c r="B525" s="22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2"/>
      <c r="B526" s="22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2"/>
      <c r="B527" s="22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2"/>
      <c r="B528" s="22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2"/>
      <c r="B529" s="22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2"/>
      <c r="B530" s="22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2"/>
      <c r="B531" s="22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2"/>
      <c r="B532" s="22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2"/>
      <c r="B533" s="22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2"/>
      <c r="B534" s="22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2"/>
      <c r="B535" s="22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2"/>
      <c r="B536" s="22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2"/>
      <c r="B537" s="22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2"/>
      <c r="B538" s="22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2"/>
      <c r="B539" s="22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2"/>
      <c r="B540" s="22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2"/>
      <c r="B541" s="22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2"/>
      <c r="B542" s="22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2"/>
      <c r="B543" s="22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2"/>
      <c r="B544" s="22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2"/>
      <c r="B545" s="22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2"/>
      <c r="B546" s="22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2"/>
      <c r="B547" s="22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2"/>
      <c r="B548" s="22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2"/>
      <c r="B549" s="22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2"/>
      <c r="B550" s="22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2"/>
      <c r="B551" s="22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2"/>
      <c r="B552" s="22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2"/>
      <c r="B553" s="22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2"/>
      <c r="B554" s="22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2"/>
      <c r="B555" s="22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2"/>
      <c r="B556" s="22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2"/>
      <c r="B557" s="22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2"/>
      <c r="B558" s="22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2"/>
      <c r="B559" s="22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2"/>
      <c r="B560" s="22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2"/>
      <c r="B561" s="22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2"/>
      <c r="B562" s="22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2"/>
      <c r="B563" s="22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2"/>
      <c r="B564" s="22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2"/>
      <c r="B565" s="22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2"/>
      <c r="B566" s="22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2"/>
      <c r="B567" s="22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2"/>
      <c r="B568" s="22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2"/>
      <c r="B569" s="22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2"/>
      <c r="B570" s="22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2"/>
      <c r="B571" s="22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2"/>
      <c r="B572" s="22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2"/>
      <c r="B573" s="22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2"/>
      <c r="B574" s="22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2"/>
      <c r="B575" s="22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2"/>
      <c r="B576" s="22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2"/>
      <c r="B577" s="22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2"/>
      <c r="B578" s="22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2"/>
      <c r="B579" s="22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2"/>
      <c r="B580" s="22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2"/>
      <c r="B581" s="22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2"/>
      <c r="B582" s="22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2"/>
      <c r="B583" s="22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2"/>
      <c r="B584" s="22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2"/>
      <c r="B585" s="22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2"/>
      <c r="B586" s="22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2"/>
      <c r="B587" s="22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2"/>
      <c r="B588" s="22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2"/>
      <c r="B589" s="22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2"/>
      <c r="B590" s="22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2"/>
      <c r="B591" s="22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2"/>
      <c r="B592" s="22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2"/>
      <c r="B593" s="22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2"/>
      <c r="B594" s="22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2"/>
      <c r="B595" s="22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2"/>
      <c r="B596" s="22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2"/>
      <c r="B597" s="22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2"/>
      <c r="B598" s="22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2"/>
      <c r="B599" s="22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2"/>
      <c r="B600" s="22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2"/>
      <c r="B601" s="22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2"/>
      <c r="B602" s="22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2"/>
      <c r="B603" s="22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2"/>
      <c r="B604" s="22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2"/>
      <c r="B605" s="22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2"/>
      <c r="B606" s="22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2"/>
      <c r="B607" s="22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2"/>
      <c r="B608" s="22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2"/>
      <c r="B609" s="22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2"/>
      <c r="B610" s="22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2"/>
      <c r="B611" s="22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2"/>
      <c r="B612" s="22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2"/>
      <c r="B613" s="22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2"/>
      <c r="B614" s="22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2"/>
      <c r="B615" s="22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2"/>
      <c r="B616" s="22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2"/>
      <c r="B617" s="22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2"/>
      <c r="B618" s="22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2"/>
      <c r="B619" s="22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2"/>
      <c r="B620" s="22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2"/>
      <c r="B621" s="22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2"/>
      <c r="B622" s="22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2"/>
      <c r="B623" s="22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2"/>
      <c r="B624" s="22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2"/>
      <c r="B625" s="22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2"/>
      <c r="B626" s="22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2"/>
      <c r="B627" s="22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2"/>
      <c r="B628" s="22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2"/>
      <c r="B629" s="22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2"/>
      <c r="B630" s="22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2"/>
      <c r="B631" s="22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2"/>
      <c r="B632" s="22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2"/>
      <c r="B633" s="22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2"/>
      <c r="B634" s="22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2"/>
      <c r="B635" s="22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2"/>
      <c r="B636" s="22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2"/>
      <c r="B637" s="22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2"/>
      <c r="B638" s="22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2"/>
      <c r="B639" s="22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2"/>
      <c r="B640" s="22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2"/>
      <c r="B641" s="22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2"/>
      <c r="B642" s="22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2"/>
      <c r="B643" s="22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2"/>
      <c r="B644" s="22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2"/>
      <c r="B645" s="22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2"/>
      <c r="B646" s="22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2"/>
      <c r="B647" s="22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2"/>
      <c r="B648" s="22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2"/>
      <c r="B649" s="22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2"/>
      <c r="B650" s="22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2"/>
      <c r="B651" s="22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2"/>
      <c r="B652" s="22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2"/>
      <c r="B653" s="22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2"/>
      <c r="B654" s="22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2"/>
      <c r="B655" s="22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2"/>
      <c r="B656" s="22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2"/>
      <c r="B657" s="22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2"/>
      <c r="B658" s="22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2"/>
      <c r="B659" s="22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2"/>
      <c r="B660" s="22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2"/>
      <c r="B661" s="22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2"/>
      <c r="B662" s="22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2"/>
      <c r="B663" s="22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2"/>
      <c r="B664" s="22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2"/>
      <c r="B665" s="22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2"/>
      <c r="B666" s="22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2"/>
      <c r="B667" s="22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2"/>
      <c r="B668" s="22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2"/>
      <c r="B669" s="22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2"/>
      <c r="B670" s="22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2"/>
      <c r="B671" s="22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2"/>
      <c r="B672" s="22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2"/>
      <c r="B673" s="22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2"/>
      <c r="B674" s="22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2"/>
      <c r="B675" s="22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2"/>
      <c r="B676" s="22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2"/>
      <c r="B677" s="22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2"/>
      <c r="B678" s="22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2"/>
      <c r="B679" s="22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2"/>
      <c r="B680" s="22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2"/>
      <c r="B681" s="22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2"/>
      <c r="B682" s="22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2"/>
      <c r="B683" s="22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2"/>
      <c r="B684" s="22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2"/>
      <c r="B685" s="22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2"/>
      <c r="B686" s="22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2"/>
      <c r="B687" s="22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2"/>
      <c r="B688" s="22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2"/>
      <c r="B689" s="22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2"/>
      <c r="B690" s="22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2"/>
      <c r="B691" s="22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2"/>
      <c r="B692" s="22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2"/>
      <c r="B693" s="22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2"/>
      <c r="B694" s="22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2"/>
      <c r="B695" s="22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2"/>
      <c r="B696" s="22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2"/>
      <c r="B697" s="22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2"/>
      <c r="B698" s="22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2"/>
      <c r="B699" s="22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2"/>
      <c r="B700" s="22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2"/>
      <c r="B701" s="22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2"/>
      <c r="B702" s="22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2"/>
      <c r="B703" s="22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2"/>
      <c r="B704" s="22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2"/>
      <c r="B705" s="22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2"/>
      <c r="B706" s="22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2"/>
      <c r="B707" s="22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2"/>
      <c r="B708" s="22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2"/>
      <c r="B709" s="22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2"/>
      <c r="B710" s="22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2"/>
      <c r="B711" s="22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2"/>
      <c r="B712" s="22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2"/>
      <c r="B713" s="22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2"/>
      <c r="B714" s="22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2"/>
      <c r="B715" s="22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2"/>
      <c r="B716" s="22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2"/>
      <c r="B717" s="22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2"/>
      <c r="B718" s="22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2"/>
      <c r="B719" s="22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2"/>
      <c r="B720" s="22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2"/>
      <c r="B721" s="22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2"/>
      <c r="B722" s="22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2"/>
      <c r="B723" s="22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2"/>
      <c r="B724" s="22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2"/>
      <c r="B725" s="22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2"/>
      <c r="B726" s="22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2"/>
      <c r="B727" s="22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2"/>
      <c r="B728" s="22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2"/>
      <c r="B729" s="22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2"/>
      <c r="B730" s="22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2"/>
      <c r="B731" s="22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2"/>
      <c r="B732" s="22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2"/>
      <c r="B733" s="22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2"/>
      <c r="B734" s="22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2"/>
      <c r="B735" s="22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2"/>
      <c r="B736" s="22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2"/>
      <c r="B737" s="22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2"/>
      <c r="B738" s="22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2"/>
      <c r="B739" s="22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2"/>
      <c r="B740" s="22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2"/>
      <c r="B741" s="22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2"/>
      <c r="B742" s="22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2"/>
      <c r="B743" s="22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2"/>
      <c r="B744" s="22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2"/>
      <c r="B745" s="22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2"/>
      <c r="B746" s="22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2"/>
      <c r="B747" s="22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2"/>
      <c r="B748" s="22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2"/>
      <c r="B749" s="22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2"/>
      <c r="B750" s="22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2"/>
      <c r="B751" s="22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2"/>
      <c r="B752" s="22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2"/>
      <c r="B753" s="22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2"/>
      <c r="B754" s="22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2"/>
      <c r="B755" s="22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2"/>
      <c r="B756" s="22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2"/>
      <c r="B757" s="22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2"/>
      <c r="B758" s="22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2"/>
      <c r="B759" s="22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2"/>
      <c r="B760" s="22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2"/>
      <c r="B761" s="22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2"/>
      <c r="B762" s="22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2"/>
      <c r="B763" s="22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2"/>
      <c r="B764" s="22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2"/>
      <c r="B765" s="22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2"/>
      <c r="B766" s="22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2"/>
      <c r="B767" s="22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2"/>
      <c r="B768" s="22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2"/>
      <c r="B769" s="22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2"/>
      <c r="B770" s="22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2"/>
      <c r="B771" s="22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2"/>
      <c r="B772" s="22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2"/>
      <c r="B773" s="22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2"/>
      <c r="B774" s="22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2"/>
      <c r="B775" s="22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2"/>
      <c r="B776" s="22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2"/>
      <c r="B777" s="22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2"/>
      <c r="B778" s="22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2"/>
      <c r="B779" s="22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2"/>
      <c r="B780" s="22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2"/>
      <c r="B781" s="22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2"/>
      <c r="B782" s="22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2"/>
      <c r="B783" s="22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2"/>
      <c r="B784" s="22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2"/>
      <c r="B785" s="22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2"/>
      <c r="B786" s="22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2"/>
      <c r="B787" s="22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2"/>
      <c r="B788" s="22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2"/>
      <c r="B789" s="22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2"/>
      <c r="B790" s="22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2"/>
      <c r="B791" s="22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2"/>
      <c r="B792" s="22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2"/>
      <c r="B793" s="22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2"/>
      <c r="B794" s="22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2"/>
      <c r="B795" s="22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2"/>
      <c r="B796" s="22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2"/>
      <c r="B797" s="22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2"/>
      <c r="B798" s="22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2"/>
      <c r="B799" s="22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2"/>
      <c r="B800" s="22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2"/>
      <c r="B801" s="22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2"/>
      <c r="B802" s="22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2"/>
      <c r="B803" s="22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2"/>
      <c r="B804" s="22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2"/>
      <c r="B805" s="22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2"/>
      <c r="B806" s="22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2"/>
      <c r="B807" s="22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2"/>
      <c r="B808" s="22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2"/>
      <c r="B809" s="22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2"/>
      <c r="B810" s="22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2"/>
      <c r="B811" s="22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2"/>
      <c r="B812" s="22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2"/>
      <c r="B813" s="22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2"/>
      <c r="B814" s="22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2"/>
      <c r="B815" s="22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2"/>
      <c r="B816" s="22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2"/>
      <c r="B817" s="22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2"/>
      <c r="B818" s="22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2"/>
      <c r="B819" s="22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2"/>
      <c r="B820" s="22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2"/>
      <c r="B821" s="22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2"/>
      <c r="B822" s="22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2"/>
      <c r="B823" s="22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2"/>
      <c r="B824" s="22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2"/>
      <c r="B825" s="22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2"/>
      <c r="B826" s="22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2"/>
      <c r="B827" s="22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2"/>
      <c r="B828" s="22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2"/>
      <c r="B829" s="22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2"/>
      <c r="B830" s="22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2"/>
      <c r="B831" s="22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2"/>
      <c r="B832" s="22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2"/>
      <c r="B833" s="22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2"/>
      <c r="B834" s="22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2"/>
      <c r="B835" s="22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2"/>
      <c r="B836" s="22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2"/>
      <c r="B837" s="22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2"/>
      <c r="B838" s="22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2"/>
      <c r="B839" s="22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2"/>
      <c r="B840" s="22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2"/>
      <c r="B841" s="22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2"/>
      <c r="B842" s="22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2"/>
      <c r="B843" s="22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2"/>
      <c r="B844" s="22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2"/>
      <c r="B845" s="22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2"/>
      <c r="B846" s="22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2"/>
      <c r="B847" s="22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2"/>
      <c r="B848" s="22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2"/>
      <c r="B849" s="22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2"/>
      <c r="B850" s="22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2"/>
      <c r="B851" s="22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2"/>
      <c r="B852" s="22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2"/>
      <c r="B853" s="22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2"/>
      <c r="B854" s="22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2"/>
      <c r="B855" s="22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2"/>
      <c r="B856" s="22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2"/>
      <c r="B857" s="22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2"/>
      <c r="B858" s="22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2"/>
      <c r="B859" s="22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2"/>
      <c r="B860" s="22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2"/>
      <c r="B861" s="22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2"/>
      <c r="B862" s="22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2"/>
      <c r="B863" s="22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2"/>
      <c r="B864" s="22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2"/>
      <c r="B865" s="22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2"/>
      <c r="B866" s="22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2"/>
      <c r="B867" s="22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2"/>
      <c r="B868" s="22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2"/>
      <c r="B869" s="22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2"/>
      <c r="B870" s="22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2"/>
      <c r="B871" s="22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2"/>
      <c r="B872" s="22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2"/>
      <c r="B873" s="22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2"/>
      <c r="B874" s="22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2"/>
      <c r="B875" s="22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2"/>
      <c r="B876" s="22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2"/>
      <c r="B877" s="22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2"/>
      <c r="B878" s="22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2"/>
      <c r="B879" s="22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2"/>
      <c r="B880" s="22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2"/>
      <c r="B881" s="22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2"/>
      <c r="B882" s="22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2"/>
      <c r="B883" s="22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2"/>
      <c r="B884" s="22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2"/>
      <c r="B885" s="22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2"/>
      <c r="B886" s="22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2"/>
      <c r="B887" s="22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2"/>
      <c r="B888" s="22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2"/>
      <c r="B889" s="22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2"/>
      <c r="B890" s="22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2"/>
      <c r="B891" s="22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2"/>
      <c r="B892" s="22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2"/>
      <c r="B893" s="22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2"/>
      <c r="B894" s="22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2"/>
      <c r="B895" s="22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2"/>
      <c r="B896" s="22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2"/>
      <c r="B897" s="22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2"/>
      <c r="B898" s="22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2"/>
      <c r="B899" s="22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2"/>
      <c r="B900" s="22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2"/>
      <c r="B901" s="22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2"/>
      <c r="B902" s="22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2"/>
      <c r="B903" s="22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2"/>
      <c r="B904" s="22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2"/>
      <c r="B905" s="22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2"/>
      <c r="B906" s="22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2"/>
      <c r="B907" s="22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2"/>
      <c r="B908" s="22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2"/>
      <c r="B909" s="22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2"/>
      <c r="B910" s="22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2"/>
      <c r="B911" s="22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2"/>
      <c r="B912" s="22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2"/>
      <c r="B913" s="22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2"/>
      <c r="B914" s="22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2"/>
      <c r="B915" s="22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2"/>
      <c r="B916" s="22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2"/>
      <c r="B917" s="22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2"/>
      <c r="B918" s="22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2"/>
      <c r="B919" s="22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2"/>
      <c r="B920" s="22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2"/>
      <c r="B921" s="22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2"/>
      <c r="B922" s="22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2"/>
      <c r="B923" s="22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2"/>
      <c r="B924" s="22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2"/>
      <c r="B925" s="22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2"/>
      <c r="B926" s="22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2"/>
      <c r="B927" s="22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2"/>
      <c r="B928" s="22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2"/>
      <c r="B929" s="22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2"/>
      <c r="B930" s="22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2"/>
      <c r="B931" s="22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2"/>
      <c r="B932" s="22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2"/>
      <c r="B933" s="22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2"/>
      <c r="B934" s="22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2"/>
      <c r="B935" s="22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2"/>
      <c r="B936" s="22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2"/>
      <c r="B937" s="22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2"/>
      <c r="B938" s="22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2"/>
      <c r="B939" s="22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2"/>
      <c r="B940" s="22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2"/>
      <c r="B941" s="22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2"/>
      <c r="B942" s="22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2"/>
      <c r="B943" s="22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2"/>
      <c r="B944" s="22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2"/>
      <c r="B945" s="22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2"/>
      <c r="B946" s="22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2"/>
      <c r="B947" s="22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2"/>
      <c r="B948" s="22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2"/>
      <c r="B949" s="22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2"/>
      <c r="B950" s="22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2"/>
      <c r="B951" s="22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2"/>
      <c r="B952" s="22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2"/>
      <c r="B953" s="22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2"/>
      <c r="B954" s="22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2"/>
      <c r="B955" s="22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2"/>
      <c r="B956" s="22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2"/>
      <c r="B957" s="22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2"/>
      <c r="B958" s="22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2"/>
      <c r="B959" s="22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2"/>
      <c r="B960" s="22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2"/>
      <c r="B961" s="22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2"/>
      <c r="B962" s="22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2"/>
      <c r="B963" s="22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2"/>
      <c r="B964" s="22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2"/>
      <c r="B965" s="22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2"/>
      <c r="B966" s="22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2"/>
      <c r="B967" s="22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2"/>
      <c r="B968" s="22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2"/>
      <c r="B969" s="22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2"/>
      <c r="B970" s="22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2"/>
      <c r="B971" s="22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2"/>
      <c r="B972" s="22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2"/>
      <c r="B973" s="22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2"/>
      <c r="B974" s="22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2"/>
      <c r="B975" s="22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2"/>
      <c r="B976" s="22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2"/>
      <c r="B977" s="22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2"/>
      <c r="B978" s="22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2"/>
      <c r="B979" s="22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2"/>
      <c r="B980" s="22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2"/>
      <c r="B981" s="22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2"/>
      <c r="B982" s="22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2"/>
      <c r="B983" s="22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2"/>
      <c r="B984" s="22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2"/>
      <c r="B985" s="22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2"/>
      <c r="B986" s="22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2"/>
      <c r="B987" s="22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2"/>
      <c r="B988" s="22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2"/>
      <c r="B989" s="22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2"/>
      <c r="B990" s="22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2"/>
      <c r="B991" s="22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2"/>
      <c r="B992" s="22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2"/>
      <c r="B993" s="22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2"/>
      <c r="B994" s="22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2"/>
      <c r="B995" s="22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2"/>
      <c r="B996" s="22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2"/>
      <c r="B997" s="22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2"/>
      <c r="B998" s="22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2"/>
      <c r="B999" s="22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2"/>
      <c r="B1000" s="22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4.88"/>
    <col customWidth="1" min="2" max="2" width="12.75"/>
    <col customWidth="1" min="3" max="3" width="12.63"/>
    <col customWidth="1" min="4" max="4" width="4.0"/>
    <col customWidth="1" min="5" max="5" width="11.0"/>
    <col customWidth="1" min="6" max="6" width="14.75"/>
    <col customWidth="1" min="7" max="7" width="3.88"/>
    <col customWidth="1" min="8" max="8" width="19.75"/>
    <col customWidth="1" min="9" max="9" width="13.0"/>
    <col customWidth="1" min="10" max="10" width="14.38"/>
    <col customWidth="1" min="11" max="12" width="14.13"/>
    <col customWidth="1" min="13" max="13" width="9.13"/>
    <col customWidth="1" min="14" max="26" width="8.63"/>
  </cols>
  <sheetData>
    <row r="1" ht="14.25" customHeight="1">
      <c r="A1" s="37" t="s">
        <v>96</v>
      </c>
      <c r="B1" s="37" t="s">
        <v>97</v>
      </c>
      <c r="C1" s="63" t="s">
        <v>783</v>
      </c>
      <c r="D1" s="21"/>
      <c r="E1" s="46" t="s">
        <v>578</v>
      </c>
      <c r="F1" s="46" t="s">
        <v>774</v>
      </c>
      <c r="G1" s="21"/>
      <c r="H1" s="45" t="s">
        <v>784</v>
      </c>
      <c r="I1" s="46" t="s">
        <v>785</v>
      </c>
      <c r="J1" s="46" t="s">
        <v>786</v>
      </c>
      <c r="K1" s="22"/>
      <c r="L1" s="41" t="s">
        <v>787</v>
      </c>
      <c r="M1" s="30" t="s">
        <v>788</v>
      </c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121</v>
      </c>
      <c r="B2" s="40" t="s">
        <v>101</v>
      </c>
      <c r="C2" s="30" t="str">
        <f t="shared" ref="C2:C22" si="1">IF(B2="PURCHASE","Debit","Credit")</f>
        <v>Debit</v>
      </c>
      <c r="D2" s="21"/>
      <c r="E2" s="30">
        <v>1.0</v>
      </c>
      <c r="F2" s="31" t="str">
        <f t="shared" ref="F2:F11" si="2">IF(E2&lt;5,"Not Met",IF(E2=5,"Average","Met"))</f>
        <v>Not Met</v>
      </c>
      <c r="G2" s="21"/>
      <c r="H2" s="64" t="s">
        <v>83</v>
      </c>
      <c r="I2" s="30">
        <v>98.0</v>
      </c>
      <c r="J2" s="65" t="str">
        <f t="shared" ref="J2:J19" si="3">IF(I2&gt;=90,$H$21,IF(I2&gt;=80,$H$22,IF(I2&gt;=60,$H$23,IF(I2&gt;=45,$H$24,IF(I2&gt;=33,$H$25,$H$26)))))</f>
        <v>Outstanding</v>
      </c>
      <c r="K2" s="22"/>
      <c r="L2" s="41" t="s">
        <v>789</v>
      </c>
      <c r="M2" s="30" t="s">
        <v>790</v>
      </c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123</v>
      </c>
      <c r="B3" s="40" t="s">
        <v>106</v>
      </c>
      <c r="C3" s="30" t="str">
        <f t="shared" si="1"/>
        <v>Credit</v>
      </c>
      <c r="D3" s="21"/>
      <c r="E3" s="30">
        <v>5.0</v>
      </c>
      <c r="F3" s="31" t="str">
        <f t="shared" si="2"/>
        <v>Average</v>
      </c>
      <c r="G3" s="21"/>
      <c r="H3" s="64" t="s">
        <v>129</v>
      </c>
      <c r="I3" s="30">
        <v>74.0</v>
      </c>
      <c r="J3" s="65" t="str">
        <f t="shared" si="3"/>
        <v>First Division</v>
      </c>
      <c r="K3" s="22"/>
      <c r="L3" s="41" t="s">
        <v>791</v>
      </c>
      <c r="M3" s="30" t="s">
        <v>792</v>
      </c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100</v>
      </c>
      <c r="B4" s="40" t="s">
        <v>106</v>
      </c>
      <c r="C4" s="30" t="str">
        <f t="shared" si="1"/>
        <v>Credit</v>
      </c>
      <c r="D4" s="21"/>
      <c r="E4" s="30">
        <v>6.0</v>
      </c>
      <c r="F4" s="31" t="str">
        <f t="shared" si="2"/>
        <v>Met</v>
      </c>
      <c r="G4" s="21"/>
      <c r="H4" s="64" t="s">
        <v>86</v>
      </c>
      <c r="I4" s="30">
        <v>44.0</v>
      </c>
      <c r="J4" s="65" t="str">
        <f t="shared" si="3"/>
        <v>Third Division</v>
      </c>
      <c r="K4" s="22"/>
      <c r="L4" s="41" t="s">
        <v>793</v>
      </c>
      <c r="M4" s="30" t="s">
        <v>794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111</v>
      </c>
      <c r="B5" s="40" t="s">
        <v>101</v>
      </c>
      <c r="C5" s="30" t="str">
        <f t="shared" si="1"/>
        <v>Debit</v>
      </c>
      <c r="D5" s="21"/>
      <c r="E5" s="30">
        <v>9.0</v>
      </c>
      <c r="F5" s="31" t="str">
        <f t="shared" si="2"/>
        <v>Met</v>
      </c>
      <c r="G5" s="21"/>
      <c r="H5" s="64" t="s">
        <v>132</v>
      </c>
      <c r="I5" s="30">
        <v>90.0</v>
      </c>
      <c r="J5" s="65" t="str">
        <f t="shared" si="3"/>
        <v>Outstanding</v>
      </c>
      <c r="K5" s="22"/>
      <c r="L5" s="41" t="s">
        <v>795</v>
      </c>
      <c r="M5" s="30" t="s">
        <v>796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116</v>
      </c>
      <c r="B6" s="40" t="s">
        <v>106</v>
      </c>
      <c r="C6" s="30" t="str">
        <f t="shared" si="1"/>
        <v>Credit</v>
      </c>
      <c r="D6" s="21"/>
      <c r="E6" s="30">
        <v>2.0</v>
      </c>
      <c r="F6" s="31" t="str">
        <f t="shared" si="2"/>
        <v>Not Met</v>
      </c>
      <c r="G6" s="21"/>
      <c r="H6" s="64" t="s">
        <v>133</v>
      </c>
      <c r="I6" s="30">
        <v>89.0</v>
      </c>
      <c r="J6" s="65" t="str">
        <f t="shared" si="3"/>
        <v>Distinction</v>
      </c>
      <c r="K6" s="22"/>
      <c r="L6" s="41" t="s">
        <v>797</v>
      </c>
      <c r="M6" s="30" t="s">
        <v>798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116</v>
      </c>
      <c r="B7" s="40" t="s">
        <v>106</v>
      </c>
      <c r="C7" s="30" t="str">
        <f t="shared" si="1"/>
        <v>Credit</v>
      </c>
      <c r="D7" s="21"/>
      <c r="E7" s="30">
        <v>3.0</v>
      </c>
      <c r="F7" s="31" t="str">
        <f t="shared" si="2"/>
        <v>Not Met</v>
      </c>
      <c r="G7" s="21"/>
      <c r="H7" s="64" t="s">
        <v>87</v>
      </c>
      <c r="I7" s="30">
        <v>86.0</v>
      </c>
      <c r="J7" s="65" t="str">
        <f t="shared" si="3"/>
        <v>Distinction</v>
      </c>
      <c r="K7" s="22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116</v>
      </c>
      <c r="B8" s="40" t="s">
        <v>101</v>
      </c>
      <c r="C8" s="30" t="str">
        <f t="shared" si="1"/>
        <v>Debit</v>
      </c>
      <c r="D8" s="21"/>
      <c r="E8" s="30">
        <v>4.0</v>
      </c>
      <c r="F8" s="31" t="str">
        <f t="shared" si="2"/>
        <v>Not Met</v>
      </c>
      <c r="G8" s="21"/>
      <c r="H8" s="64" t="s">
        <v>134</v>
      </c>
      <c r="I8" s="30">
        <v>41.0</v>
      </c>
      <c r="J8" s="65" t="str">
        <f t="shared" si="3"/>
        <v>Third Division</v>
      </c>
      <c r="K8" s="22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100</v>
      </c>
      <c r="B9" s="40" t="s">
        <v>101</v>
      </c>
      <c r="C9" s="30" t="str">
        <f t="shared" si="1"/>
        <v>Debit</v>
      </c>
      <c r="D9" s="21"/>
      <c r="E9" s="30">
        <v>5.0</v>
      </c>
      <c r="F9" s="31" t="str">
        <f t="shared" si="2"/>
        <v>Average</v>
      </c>
      <c r="G9" s="21"/>
      <c r="H9" s="64" t="s">
        <v>288</v>
      </c>
      <c r="I9" s="30">
        <v>63.0</v>
      </c>
      <c r="J9" s="65" t="str">
        <f t="shared" si="3"/>
        <v>First Division</v>
      </c>
      <c r="K9" s="22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100</v>
      </c>
      <c r="B10" s="40" t="s">
        <v>106</v>
      </c>
      <c r="C10" s="30" t="str">
        <f t="shared" si="1"/>
        <v>Credit</v>
      </c>
      <c r="D10" s="21"/>
      <c r="E10" s="30">
        <v>8.0</v>
      </c>
      <c r="F10" s="31" t="str">
        <f t="shared" si="2"/>
        <v>Met</v>
      </c>
      <c r="G10" s="21"/>
      <c r="H10" s="64" t="s">
        <v>289</v>
      </c>
      <c r="I10" s="30">
        <v>89.0</v>
      </c>
      <c r="J10" s="65" t="str">
        <f t="shared" si="3"/>
        <v>Distinction</v>
      </c>
      <c r="K10" s="22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121</v>
      </c>
      <c r="B11" s="40" t="s">
        <v>106</v>
      </c>
      <c r="C11" s="30" t="str">
        <f t="shared" si="1"/>
        <v>Credit</v>
      </c>
      <c r="D11" s="21"/>
      <c r="E11" s="30">
        <v>6.0</v>
      </c>
      <c r="F11" s="31" t="str">
        <f t="shared" si="2"/>
        <v>Met</v>
      </c>
      <c r="G11" s="21"/>
      <c r="H11" s="64" t="s">
        <v>90</v>
      </c>
      <c r="I11" s="30">
        <v>89.0</v>
      </c>
      <c r="J11" s="65" t="str">
        <f t="shared" si="3"/>
        <v>Distinction</v>
      </c>
      <c r="K11" s="22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 t="s">
        <v>123</v>
      </c>
      <c r="B12" s="40" t="s">
        <v>101</v>
      </c>
      <c r="C12" s="30" t="str">
        <f t="shared" si="1"/>
        <v>Debit</v>
      </c>
      <c r="D12" s="21"/>
      <c r="E12" s="22"/>
      <c r="F12" s="22"/>
      <c r="G12" s="21"/>
      <c r="H12" s="64" t="s">
        <v>135</v>
      </c>
      <c r="I12" s="30">
        <v>86.0</v>
      </c>
      <c r="J12" s="65" t="str">
        <f t="shared" si="3"/>
        <v>Distinction</v>
      </c>
      <c r="K12" s="22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 t="s">
        <v>100</v>
      </c>
      <c r="B13" s="40" t="s">
        <v>101</v>
      </c>
      <c r="C13" s="30" t="str">
        <f t="shared" si="1"/>
        <v>Debit</v>
      </c>
      <c r="D13" s="21"/>
      <c r="E13" s="46" t="s">
        <v>799</v>
      </c>
      <c r="F13" s="40" t="s">
        <v>800</v>
      </c>
      <c r="G13" s="21"/>
      <c r="H13" s="64" t="s">
        <v>136</v>
      </c>
      <c r="I13" s="30">
        <v>61.0</v>
      </c>
      <c r="J13" s="65" t="str">
        <f t="shared" si="3"/>
        <v>First Division</v>
      </c>
      <c r="K13" s="22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 t="s">
        <v>120</v>
      </c>
      <c r="B14" s="40" t="s">
        <v>101</v>
      </c>
      <c r="C14" s="30" t="str">
        <f t="shared" si="1"/>
        <v>Debit</v>
      </c>
      <c r="D14" s="21"/>
      <c r="E14" s="66" t="s">
        <v>801</v>
      </c>
      <c r="F14" s="40" t="s">
        <v>802</v>
      </c>
      <c r="G14" s="21"/>
      <c r="H14" s="64" t="s">
        <v>137</v>
      </c>
      <c r="I14" s="30">
        <v>42.0</v>
      </c>
      <c r="J14" s="65" t="str">
        <f t="shared" si="3"/>
        <v>Third Division</v>
      </c>
      <c r="K14" s="22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 t="s">
        <v>121</v>
      </c>
      <c r="B15" s="40" t="s">
        <v>106</v>
      </c>
      <c r="C15" s="30" t="str">
        <f t="shared" si="1"/>
        <v>Credit</v>
      </c>
      <c r="D15" s="21"/>
      <c r="E15" s="46" t="s">
        <v>803</v>
      </c>
      <c r="F15" s="40" t="s">
        <v>804</v>
      </c>
      <c r="G15" s="21"/>
      <c r="H15" s="64" t="s">
        <v>91</v>
      </c>
      <c r="I15" s="30">
        <v>28.0</v>
      </c>
      <c r="J15" s="65" t="str">
        <f t="shared" si="3"/>
        <v>Fail</v>
      </c>
      <c r="K15" s="22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40" t="s">
        <v>116</v>
      </c>
      <c r="B16" s="40" t="s">
        <v>106</v>
      </c>
      <c r="C16" s="30" t="str">
        <f t="shared" si="1"/>
        <v>Credit</v>
      </c>
      <c r="D16" s="21"/>
      <c r="E16" s="22"/>
      <c r="F16" s="22"/>
      <c r="G16" s="21"/>
      <c r="H16" s="64" t="s">
        <v>138</v>
      </c>
      <c r="I16" s="30">
        <v>57.0</v>
      </c>
      <c r="J16" s="65" t="str">
        <f t="shared" si="3"/>
        <v>Second Division</v>
      </c>
      <c r="K16" s="22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40" t="s">
        <v>121</v>
      </c>
      <c r="B17" s="40" t="s">
        <v>101</v>
      </c>
      <c r="C17" s="30" t="str">
        <f t="shared" si="1"/>
        <v>Debit</v>
      </c>
      <c r="D17" s="21"/>
      <c r="E17" s="22"/>
      <c r="F17" s="22"/>
      <c r="G17" s="21"/>
      <c r="H17" s="64" t="s">
        <v>139</v>
      </c>
      <c r="I17" s="30">
        <v>93.0</v>
      </c>
      <c r="J17" s="65" t="str">
        <f t="shared" si="3"/>
        <v>Outstanding</v>
      </c>
      <c r="K17" s="22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40" t="s">
        <v>123</v>
      </c>
      <c r="B18" s="40" t="s">
        <v>101</v>
      </c>
      <c r="C18" s="30" t="str">
        <f t="shared" si="1"/>
        <v>Debit</v>
      </c>
      <c r="D18" s="21"/>
      <c r="E18" s="22"/>
      <c r="F18" s="22"/>
      <c r="G18" s="21"/>
      <c r="H18" s="64" t="s">
        <v>140</v>
      </c>
      <c r="I18" s="30">
        <v>89.0</v>
      </c>
      <c r="J18" s="65" t="str">
        <f t="shared" si="3"/>
        <v>Distinction</v>
      </c>
      <c r="K18" s="22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40" t="s">
        <v>121</v>
      </c>
      <c r="B19" s="40" t="s">
        <v>106</v>
      </c>
      <c r="C19" s="30" t="str">
        <f t="shared" si="1"/>
        <v>Credit</v>
      </c>
      <c r="D19" s="21"/>
      <c r="E19" s="22"/>
      <c r="F19" s="22"/>
      <c r="G19" s="21"/>
      <c r="H19" s="64" t="s">
        <v>141</v>
      </c>
      <c r="I19" s="30">
        <v>82.0</v>
      </c>
      <c r="J19" s="65" t="str">
        <f t="shared" si="3"/>
        <v>Distinction</v>
      </c>
      <c r="K19" s="22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40" t="s">
        <v>120</v>
      </c>
      <c r="B20" s="40" t="s">
        <v>101</v>
      </c>
      <c r="C20" s="30" t="str">
        <f t="shared" si="1"/>
        <v>Debit</v>
      </c>
      <c r="D20" s="21"/>
      <c r="E20" s="22"/>
      <c r="F20" s="22"/>
      <c r="G20" s="21"/>
      <c r="H20" s="21"/>
      <c r="I20" s="22"/>
      <c r="J20" s="22"/>
      <c r="K20" s="22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40" t="s">
        <v>123</v>
      </c>
      <c r="B21" s="40" t="s">
        <v>106</v>
      </c>
      <c r="C21" s="30" t="str">
        <f t="shared" si="1"/>
        <v>Credit</v>
      </c>
      <c r="D21" s="21"/>
      <c r="E21" s="22"/>
      <c r="F21" s="22"/>
      <c r="G21" s="21"/>
      <c r="H21" s="41" t="s">
        <v>787</v>
      </c>
      <c r="I21" s="30" t="s">
        <v>788</v>
      </c>
      <c r="J21" s="22"/>
      <c r="K21" s="22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40" t="s">
        <v>124</v>
      </c>
      <c r="B22" s="40" t="s">
        <v>101</v>
      </c>
      <c r="C22" s="30" t="str">
        <f t="shared" si="1"/>
        <v>Debit</v>
      </c>
      <c r="D22" s="21"/>
      <c r="E22" s="22"/>
      <c r="F22" s="22"/>
      <c r="G22" s="21"/>
      <c r="H22" s="41" t="s">
        <v>789</v>
      </c>
      <c r="I22" s="30" t="s">
        <v>790</v>
      </c>
      <c r="J22" s="22"/>
      <c r="K22" s="22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1"/>
      <c r="B23" s="21"/>
      <c r="C23" s="22"/>
      <c r="D23" s="21"/>
      <c r="E23" s="22"/>
      <c r="F23" s="22"/>
      <c r="G23" s="21"/>
      <c r="H23" s="41" t="s">
        <v>791</v>
      </c>
      <c r="I23" s="30" t="s">
        <v>792</v>
      </c>
      <c r="J23" s="22"/>
      <c r="K23" s="22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45" t="s">
        <v>101</v>
      </c>
      <c r="B24" s="40" t="s">
        <v>805</v>
      </c>
      <c r="C24" s="22"/>
      <c r="D24" s="21"/>
      <c r="E24" s="22"/>
      <c r="F24" s="22"/>
      <c r="G24" s="21"/>
      <c r="H24" s="41" t="s">
        <v>793</v>
      </c>
      <c r="I24" s="30" t="s">
        <v>794</v>
      </c>
      <c r="J24" s="22"/>
      <c r="K24" s="22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45" t="s">
        <v>106</v>
      </c>
      <c r="B25" s="40" t="s">
        <v>806</v>
      </c>
      <c r="C25" s="22"/>
      <c r="D25" s="21"/>
      <c r="E25" s="22"/>
      <c r="F25" s="22"/>
      <c r="G25" s="21"/>
      <c r="H25" s="41" t="s">
        <v>795</v>
      </c>
      <c r="I25" s="30" t="s">
        <v>796</v>
      </c>
      <c r="J25" s="22"/>
      <c r="K25" s="22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1"/>
      <c r="B26" s="21"/>
      <c r="C26" s="22"/>
      <c r="D26" s="21"/>
      <c r="E26" s="22"/>
      <c r="F26" s="22"/>
      <c r="G26" s="21"/>
      <c r="H26" s="41" t="s">
        <v>797</v>
      </c>
      <c r="I26" s="30" t="s">
        <v>798</v>
      </c>
      <c r="J26" s="22"/>
      <c r="K26" s="22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1"/>
      <c r="B27" s="21"/>
      <c r="C27" s="22"/>
      <c r="D27" s="21"/>
      <c r="E27" s="22"/>
      <c r="F27" s="22"/>
      <c r="G27" s="21"/>
      <c r="H27" s="21"/>
      <c r="I27" s="22"/>
      <c r="J27" s="22"/>
      <c r="K27" s="22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1"/>
      <c r="B28" s="21" t="s">
        <v>52</v>
      </c>
      <c r="C28" s="22"/>
      <c r="D28" s="21"/>
      <c r="E28" s="22"/>
      <c r="F28" s="22"/>
      <c r="G28" s="21"/>
      <c r="H28" s="21"/>
      <c r="I28" s="22"/>
      <c r="J28" s="22"/>
      <c r="K28" s="22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1" t="s">
        <v>807</v>
      </c>
      <c r="C29" s="22"/>
      <c r="D29" s="21"/>
      <c r="E29" s="22"/>
      <c r="F29" s="22"/>
      <c r="G29" s="21"/>
      <c r="H29" s="21"/>
      <c r="I29" s="22"/>
      <c r="J29" s="22"/>
      <c r="K29" s="22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1" t="b">
        <v>1</v>
      </c>
      <c r="C30" s="22" t="s">
        <v>808</v>
      </c>
      <c r="D30" s="21"/>
      <c r="E30" s="22"/>
      <c r="F30" s="22"/>
      <c r="G30" s="21"/>
      <c r="H30" s="21"/>
      <c r="I30" s="22">
        <v>98.0</v>
      </c>
      <c r="J30" s="22"/>
      <c r="K30" s="22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1" t="b">
        <v>0</v>
      </c>
      <c r="C31" s="22" t="s">
        <v>808</v>
      </c>
      <c r="D31" s="21"/>
      <c r="E31" s="22"/>
      <c r="F31" s="22"/>
      <c r="G31" s="21"/>
      <c r="H31" s="21"/>
      <c r="I31" s="22"/>
      <c r="J31" s="22"/>
      <c r="K31" s="22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1"/>
      <c r="C32" s="22"/>
      <c r="D32" s="21"/>
      <c r="E32" s="22"/>
      <c r="F32" s="22"/>
      <c r="G32" s="21"/>
      <c r="H32" s="21"/>
      <c r="I32" s="22"/>
      <c r="J32" s="22"/>
      <c r="K32" s="22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1" t="s">
        <v>106</v>
      </c>
      <c r="C33" s="22" t="str">
        <f t="shared" ref="C33:C34" si="4">IF(B33="Sale","Credit","Debit")</f>
        <v>Credit</v>
      </c>
      <c r="D33" s="21"/>
      <c r="E33" s="22"/>
      <c r="F33" s="22"/>
      <c r="G33" s="21"/>
      <c r="H33" s="21"/>
      <c r="I33" s="22"/>
      <c r="J33" s="22"/>
      <c r="K33" s="22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1" t="s">
        <v>101</v>
      </c>
      <c r="C34" s="22" t="str">
        <f t="shared" si="4"/>
        <v>Debit</v>
      </c>
      <c r="D34" s="21"/>
      <c r="E34" s="22"/>
      <c r="F34" s="22"/>
      <c r="G34" s="21"/>
      <c r="H34" s="21"/>
      <c r="I34" s="22"/>
      <c r="J34" s="22"/>
      <c r="K34" s="22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1"/>
      <c r="C35" s="22"/>
      <c r="D35" s="21"/>
      <c r="E35" s="22"/>
      <c r="F35" s="22"/>
      <c r="G35" s="21"/>
      <c r="H35" s="21"/>
      <c r="I35" s="22"/>
      <c r="J35" s="22"/>
      <c r="K35" s="22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1"/>
      <c r="C36" s="22"/>
      <c r="D36" s="21"/>
      <c r="E36" s="22"/>
      <c r="F36" s="22"/>
      <c r="G36" s="21"/>
      <c r="H36" s="21"/>
      <c r="I36" s="22"/>
      <c r="J36" s="22"/>
      <c r="K36" s="22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1" t="s">
        <v>52</v>
      </c>
      <c r="C37" s="22"/>
      <c r="D37" s="21"/>
      <c r="E37" s="22"/>
      <c r="F37" s="22"/>
      <c r="G37" s="21"/>
      <c r="H37" s="21"/>
      <c r="I37" s="22"/>
      <c r="J37" s="22"/>
      <c r="K37" s="22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1" t="s">
        <v>809</v>
      </c>
      <c r="C38" s="22"/>
      <c r="D38" s="21"/>
      <c r="E38" s="22"/>
      <c r="F38" s="22"/>
      <c r="G38" s="21"/>
      <c r="H38" s="21"/>
      <c r="I38" s="22"/>
      <c r="J38" s="22"/>
      <c r="K38" s="22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1" t="b">
        <v>1</v>
      </c>
      <c r="C39" s="22" t="s">
        <v>808</v>
      </c>
      <c r="D39" s="21"/>
      <c r="E39" s="22"/>
      <c r="F39" s="22"/>
      <c r="G39" s="21"/>
      <c r="H39" s="21"/>
      <c r="I39" s="22"/>
      <c r="J39" s="22"/>
      <c r="K39" s="22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1" t="s">
        <v>52</v>
      </c>
      <c r="C40" s="22"/>
      <c r="D40" s="21"/>
      <c r="E40" s="22"/>
      <c r="F40" s="22"/>
      <c r="G40" s="21"/>
      <c r="H40" s="21"/>
      <c r="I40" s="22"/>
      <c r="J40" s="22"/>
      <c r="K40" s="22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1" t="s">
        <v>810</v>
      </c>
      <c r="C41" s="22"/>
      <c r="D41" s="21"/>
      <c r="E41" s="22"/>
      <c r="F41" s="22"/>
      <c r="G41" s="21"/>
      <c r="H41" s="21"/>
      <c r="I41" s="22"/>
      <c r="J41" s="22"/>
      <c r="K41" s="22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1" t="b">
        <v>1</v>
      </c>
      <c r="C42" s="22" t="s">
        <v>808</v>
      </c>
      <c r="D42" s="21"/>
      <c r="E42" s="22"/>
      <c r="F42" s="22"/>
      <c r="G42" s="21"/>
      <c r="H42" s="21"/>
      <c r="I42" s="22"/>
      <c r="J42" s="22"/>
      <c r="K42" s="22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1"/>
      <c r="C43" s="22"/>
      <c r="D43" s="21"/>
      <c r="E43" s="22"/>
      <c r="F43" s="22"/>
      <c r="G43" s="21"/>
      <c r="H43" s="21"/>
      <c r="I43" s="22"/>
      <c r="J43" s="22"/>
      <c r="K43" s="22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1" t="b">
        <v>0</v>
      </c>
      <c r="C44" s="22" t="s">
        <v>808</v>
      </c>
      <c r="D44" s="21"/>
      <c r="E44" s="22"/>
      <c r="F44" s="22"/>
      <c r="G44" s="21"/>
      <c r="H44" s="21"/>
      <c r="I44" s="22"/>
      <c r="J44" s="22"/>
      <c r="K44" s="22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1"/>
      <c r="C45" s="22"/>
      <c r="D45" s="21"/>
      <c r="E45" s="22"/>
      <c r="F45" s="22"/>
      <c r="G45" s="21"/>
      <c r="H45" s="21"/>
      <c r="I45" s="22"/>
      <c r="J45" s="22"/>
      <c r="K45" s="22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1"/>
      <c r="C46" s="22"/>
      <c r="D46" s="21"/>
      <c r="E46" s="22"/>
      <c r="F46" s="22"/>
      <c r="G46" s="21"/>
      <c r="H46" s="21"/>
      <c r="I46" s="22"/>
      <c r="J46" s="22"/>
      <c r="K46" s="22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1"/>
      <c r="C47" s="22"/>
      <c r="D47" s="21"/>
      <c r="E47" s="22"/>
      <c r="F47" s="22"/>
      <c r="G47" s="21"/>
      <c r="H47" s="21"/>
      <c r="I47" s="22"/>
      <c r="J47" s="22"/>
      <c r="K47" s="22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1"/>
      <c r="C48" s="22"/>
      <c r="D48" s="21"/>
      <c r="E48" s="22"/>
      <c r="F48" s="22"/>
      <c r="G48" s="21"/>
      <c r="H48" s="21"/>
      <c r="I48" s="22"/>
      <c r="J48" s="22"/>
      <c r="K48" s="22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1"/>
      <c r="C49" s="22"/>
      <c r="D49" s="21"/>
      <c r="E49" s="22"/>
      <c r="F49" s="22"/>
      <c r="G49" s="21"/>
      <c r="H49" s="21"/>
      <c r="I49" s="22"/>
      <c r="J49" s="22"/>
      <c r="K49" s="22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1"/>
      <c r="C50" s="22"/>
      <c r="D50" s="21"/>
      <c r="E50" s="22"/>
      <c r="F50" s="22"/>
      <c r="G50" s="21"/>
      <c r="H50" s="21"/>
      <c r="I50" s="22"/>
      <c r="J50" s="22"/>
      <c r="K50" s="22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1"/>
      <c r="C51" s="22"/>
      <c r="D51" s="21"/>
      <c r="E51" s="22"/>
      <c r="F51" s="22"/>
      <c r="G51" s="21"/>
      <c r="H51" s="21"/>
      <c r="I51" s="22"/>
      <c r="J51" s="22"/>
      <c r="K51" s="22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2"/>
      <c r="D52" s="21"/>
      <c r="E52" s="22"/>
      <c r="F52" s="22"/>
      <c r="G52" s="21"/>
      <c r="H52" s="21"/>
      <c r="I52" s="22"/>
      <c r="J52" s="22"/>
      <c r="K52" s="22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2"/>
      <c r="D53" s="21"/>
      <c r="E53" s="22"/>
      <c r="F53" s="22"/>
      <c r="G53" s="21"/>
      <c r="H53" s="21"/>
      <c r="I53" s="22"/>
      <c r="J53" s="22"/>
      <c r="K53" s="22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2"/>
      <c r="D54" s="21"/>
      <c r="E54" s="22"/>
      <c r="F54" s="22"/>
      <c r="G54" s="21"/>
      <c r="H54" s="21"/>
      <c r="I54" s="22"/>
      <c r="J54" s="22"/>
      <c r="K54" s="22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2"/>
      <c r="D55" s="21"/>
      <c r="E55" s="22"/>
      <c r="F55" s="22"/>
      <c r="G55" s="21"/>
      <c r="H55" s="21"/>
      <c r="I55" s="22"/>
      <c r="J55" s="22"/>
      <c r="K55" s="22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2"/>
      <c r="D56" s="21"/>
      <c r="E56" s="22"/>
      <c r="F56" s="22"/>
      <c r="G56" s="21"/>
      <c r="H56" s="21"/>
      <c r="I56" s="22"/>
      <c r="J56" s="22"/>
      <c r="K56" s="22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2"/>
      <c r="D57" s="21"/>
      <c r="E57" s="22"/>
      <c r="F57" s="22"/>
      <c r="G57" s="21"/>
      <c r="H57" s="21"/>
      <c r="I57" s="22"/>
      <c r="J57" s="22"/>
      <c r="K57" s="22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2"/>
      <c r="D58" s="21"/>
      <c r="E58" s="22"/>
      <c r="F58" s="22"/>
      <c r="G58" s="21"/>
      <c r="H58" s="21"/>
      <c r="I58" s="22"/>
      <c r="J58" s="22"/>
      <c r="K58" s="22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2"/>
      <c r="D59" s="21"/>
      <c r="E59" s="22"/>
      <c r="F59" s="22"/>
      <c r="G59" s="21"/>
      <c r="H59" s="21"/>
      <c r="I59" s="22"/>
      <c r="J59" s="22"/>
      <c r="K59" s="22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2"/>
      <c r="D60" s="21"/>
      <c r="E60" s="22"/>
      <c r="F60" s="22"/>
      <c r="G60" s="21"/>
      <c r="H60" s="21"/>
      <c r="I60" s="22"/>
      <c r="J60" s="22"/>
      <c r="K60" s="22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2"/>
      <c r="D61" s="21"/>
      <c r="E61" s="22"/>
      <c r="F61" s="22"/>
      <c r="G61" s="21"/>
      <c r="H61" s="21"/>
      <c r="I61" s="22"/>
      <c r="J61" s="22"/>
      <c r="K61" s="22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2"/>
      <c r="D62" s="21"/>
      <c r="E62" s="22"/>
      <c r="F62" s="22"/>
      <c r="G62" s="21"/>
      <c r="H62" s="21"/>
      <c r="I62" s="22"/>
      <c r="J62" s="22"/>
      <c r="K62" s="22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2"/>
      <c r="D63" s="21"/>
      <c r="E63" s="22"/>
      <c r="F63" s="22"/>
      <c r="G63" s="21"/>
      <c r="H63" s="21"/>
      <c r="I63" s="22"/>
      <c r="J63" s="22"/>
      <c r="K63" s="22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2"/>
      <c r="D64" s="21"/>
      <c r="E64" s="22"/>
      <c r="F64" s="22"/>
      <c r="G64" s="21"/>
      <c r="H64" s="21"/>
      <c r="I64" s="22"/>
      <c r="J64" s="22"/>
      <c r="K64" s="22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2"/>
      <c r="D65" s="21"/>
      <c r="E65" s="22"/>
      <c r="F65" s="22"/>
      <c r="G65" s="21"/>
      <c r="H65" s="21"/>
      <c r="I65" s="22"/>
      <c r="J65" s="22"/>
      <c r="K65" s="22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2"/>
      <c r="D66" s="21"/>
      <c r="E66" s="22"/>
      <c r="F66" s="22"/>
      <c r="G66" s="21"/>
      <c r="H66" s="21"/>
      <c r="I66" s="22"/>
      <c r="J66" s="22"/>
      <c r="K66" s="22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2"/>
      <c r="D67" s="21"/>
      <c r="E67" s="22"/>
      <c r="F67" s="22"/>
      <c r="G67" s="21"/>
      <c r="H67" s="21"/>
      <c r="I67" s="22"/>
      <c r="J67" s="22"/>
      <c r="K67" s="22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2"/>
      <c r="D68" s="21"/>
      <c r="E68" s="22"/>
      <c r="F68" s="22"/>
      <c r="G68" s="21"/>
      <c r="H68" s="21"/>
      <c r="I68" s="22"/>
      <c r="J68" s="22"/>
      <c r="K68" s="22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2"/>
      <c r="D69" s="21"/>
      <c r="E69" s="22"/>
      <c r="F69" s="22"/>
      <c r="G69" s="21"/>
      <c r="H69" s="21"/>
      <c r="I69" s="22"/>
      <c r="J69" s="22"/>
      <c r="K69" s="22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2"/>
      <c r="D70" s="21"/>
      <c r="E70" s="22"/>
      <c r="F70" s="22"/>
      <c r="G70" s="21"/>
      <c r="H70" s="21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2"/>
      <c r="D71" s="21"/>
      <c r="E71" s="22"/>
      <c r="F71" s="22"/>
      <c r="G71" s="21"/>
      <c r="H71" s="21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2"/>
      <c r="D72" s="21"/>
      <c r="E72" s="22"/>
      <c r="F72" s="22"/>
      <c r="G72" s="21"/>
      <c r="H72" s="21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2"/>
      <c r="D73" s="21"/>
      <c r="E73" s="22"/>
      <c r="F73" s="22"/>
      <c r="G73" s="21"/>
      <c r="H73" s="21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2"/>
      <c r="D74" s="21"/>
      <c r="E74" s="22"/>
      <c r="F74" s="22"/>
      <c r="G74" s="21"/>
      <c r="H74" s="21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2"/>
      <c r="D75" s="21"/>
      <c r="E75" s="22"/>
      <c r="F75" s="22"/>
      <c r="G75" s="21"/>
      <c r="H75" s="21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2"/>
      <c r="D76" s="21"/>
      <c r="E76" s="22"/>
      <c r="F76" s="22"/>
      <c r="G76" s="21"/>
      <c r="H76" s="21"/>
      <c r="I76" s="22"/>
      <c r="J76" s="22"/>
      <c r="K76" s="22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2"/>
      <c r="D77" s="21"/>
      <c r="E77" s="22"/>
      <c r="F77" s="22"/>
      <c r="G77" s="21"/>
      <c r="H77" s="21"/>
      <c r="I77" s="22"/>
      <c r="J77" s="22"/>
      <c r="K77" s="22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2"/>
      <c r="D78" s="21"/>
      <c r="E78" s="22"/>
      <c r="F78" s="22"/>
      <c r="G78" s="21"/>
      <c r="H78" s="21"/>
      <c r="I78" s="22"/>
      <c r="J78" s="22"/>
      <c r="K78" s="22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2"/>
      <c r="D79" s="21"/>
      <c r="E79" s="22"/>
      <c r="F79" s="22"/>
      <c r="G79" s="21"/>
      <c r="H79" s="21"/>
      <c r="I79" s="22"/>
      <c r="J79" s="22"/>
      <c r="K79" s="22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2"/>
      <c r="D80" s="21"/>
      <c r="E80" s="22"/>
      <c r="F80" s="22"/>
      <c r="G80" s="21"/>
      <c r="H80" s="21"/>
      <c r="I80" s="22"/>
      <c r="J80" s="22"/>
      <c r="K80" s="22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2"/>
      <c r="D81" s="21"/>
      <c r="E81" s="22"/>
      <c r="F81" s="22"/>
      <c r="G81" s="21"/>
      <c r="H81" s="21"/>
      <c r="I81" s="22"/>
      <c r="J81" s="22"/>
      <c r="K81" s="22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2"/>
      <c r="D82" s="21"/>
      <c r="E82" s="22"/>
      <c r="F82" s="22"/>
      <c r="G82" s="21"/>
      <c r="H82" s="21"/>
      <c r="I82" s="22"/>
      <c r="J82" s="22"/>
      <c r="K82" s="22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2"/>
      <c r="D83" s="21"/>
      <c r="E83" s="22"/>
      <c r="F83" s="22"/>
      <c r="G83" s="21"/>
      <c r="H83" s="21"/>
      <c r="I83" s="22"/>
      <c r="J83" s="22"/>
      <c r="K83" s="22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2"/>
      <c r="D84" s="21"/>
      <c r="E84" s="22"/>
      <c r="F84" s="22"/>
      <c r="G84" s="21"/>
      <c r="H84" s="21"/>
      <c r="I84" s="22"/>
      <c r="J84" s="22"/>
      <c r="K84" s="22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2"/>
      <c r="D85" s="21"/>
      <c r="E85" s="22"/>
      <c r="F85" s="22"/>
      <c r="G85" s="21"/>
      <c r="H85" s="21"/>
      <c r="I85" s="22"/>
      <c r="J85" s="22"/>
      <c r="K85" s="22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2"/>
      <c r="D86" s="21"/>
      <c r="E86" s="22"/>
      <c r="F86" s="22"/>
      <c r="G86" s="21"/>
      <c r="H86" s="21"/>
      <c r="I86" s="22"/>
      <c r="J86" s="22"/>
      <c r="K86" s="22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2"/>
      <c r="D87" s="21"/>
      <c r="E87" s="22"/>
      <c r="F87" s="22"/>
      <c r="G87" s="21"/>
      <c r="H87" s="21"/>
      <c r="I87" s="22"/>
      <c r="J87" s="22"/>
      <c r="K87" s="22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2"/>
      <c r="D88" s="21"/>
      <c r="E88" s="22"/>
      <c r="F88" s="22"/>
      <c r="G88" s="21"/>
      <c r="H88" s="21"/>
      <c r="I88" s="22"/>
      <c r="J88" s="22"/>
      <c r="K88" s="22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2"/>
      <c r="D89" s="21"/>
      <c r="E89" s="22"/>
      <c r="F89" s="22"/>
      <c r="G89" s="21"/>
      <c r="H89" s="21"/>
      <c r="I89" s="22"/>
      <c r="J89" s="22"/>
      <c r="K89" s="22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2"/>
      <c r="D90" s="21"/>
      <c r="E90" s="22"/>
      <c r="F90" s="22"/>
      <c r="G90" s="21"/>
      <c r="H90" s="21"/>
      <c r="I90" s="22"/>
      <c r="J90" s="22"/>
      <c r="K90" s="22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2"/>
      <c r="D91" s="21"/>
      <c r="E91" s="22"/>
      <c r="F91" s="22"/>
      <c r="G91" s="21"/>
      <c r="H91" s="21"/>
      <c r="I91" s="22"/>
      <c r="J91" s="22"/>
      <c r="K91" s="22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2"/>
      <c r="D92" s="21"/>
      <c r="E92" s="22"/>
      <c r="F92" s="22"/>
      <c r="G92" s="21"/>
      <c r="H92" s="21"/>
      <c r="I92" s="22"/>
      <c r="J92" s="22"/>
      <c r="K92" s="22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2"/>
      <c r="D93" s="21"/>
      <c r="E93" s="22"/>
      <c r="F93" s="22"/>
      <c r="G93" s="21"/>
      <c r="H93" s="21"/>
      <c r="I93" s="22"/>
      <c r="J93" s="22"/>
      <c r="K93" s="22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2"/>
      <c r="D94" s="21"/>
      <c r="E94" s="22"/>
      <c r="F94" s="22"/>
      <c r="G94" s="21"/>
      <c r="H94" s="21"/>
      <c r="I94" s="22"/>
      <c r="J94" s="22"/>
      <c r="K94" s="22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2"/>
      <c r="D95" s="21"/>
      <c r="E95" s="22"/>
      <c r="F95" s="22"/>
      <c r="G95" s="21"/>
      <c r="H95" s="21"/>
      <c r="I95" s="22"/>
      <c r="J95" s="22"/>
      <c r="K95" s="22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2"/>
      <c r="D96" s="21"/>
      <c r="E96" s="22"/>
      <c r="F96" s="22"/>
      <c r="G96" s="21"/>
      <c r="H96" s="21"/>
      <c r="I96" s="22"/>
      <c r="J96" s="22"/>
      <c r="K96" s="22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2"/>
      <c r="D97" s="21"/>
      <c r="E97" s="22"/>
      <c r="F97" s="22"/>
      <c r="G97" s="21"/>
      <c r="H97" s="21"/>
      <c r="I97" s="22"/>
      <c r="J97" s="22"/>
      <c r="K97" s="22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2"/>
      <c r="D98" s="21"/>
      <c r="E98" s="22"/>
      <c r="F98" s="22"/>
      <c r="G98" s="21"/>
      <c r="H98" s="21"/>
      <c r="I98" s="22"/>
      <c r="J98" s="22"/>
      <c r="K98" s="22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2"/>
      <c r="D99" s="21"/>
      <c r="E99" s="22"/>
      <c r="F99" s="22"/>
      <c r="G99" s="21"/>
      <c r="H99" s="21"/>
      <c r="I99" s="22"/>
      <c r="J99" s="22"/>
      <c r="K99" s="22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2"/>
      <c r="D100" s="21"/>
      <c r="E100" s="22"/>
      <c r="F100" s="22"/>
      <c r="G100" s="21"/>
      <c r="H100" s="21"/>
      <c r="I100" s="22"/>
      <c r="J100" s="22"/>
      <c r="K100" s="22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2"/>
      <c r="D101" s="21"/>
      <c r="E101" s="22"/>
      <c r="F101" s="22"/>
      <c r="G101" s="21"/>
      <c r="H101" s="21"/>
      <c r="I101" s="22"/>
      <c r="J101" s="22"/>
      <c r="K101" s="22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2"/>
      <c r="D102" s="21"/>
      <c r="E102" s="22"/>
      <c r="F102" s="22"/>
      <c r="G102" s="21"/>
      <c r="H102" s="21"/>
      <c r="I102" s="22"/>
      <c r="J102" s="22"/>
      <c r="K102" s="22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2"/>
      <c r="D103" s="21"/>
      <c r="E103" s="22"/>
      <c r="F103" s="22"/>
      <c r="G103" s="21"/>
      <c r="H103" s="21"/>
      <c r="I103" s="22"/>
      <c r="J103" s="22"/>
      <c r="K103" s="22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2"/>
      <c r="D104" s="21"/>
      <c r="E104" s="22"/>
      <c r="F104" s="22"/>
      <c r="G104" s="21"/>
      <c r="H104" s="21"/>
      <c r="I104" s="22"/>
      <c r="J104" s="22"/>
      <c r="K104" s="22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2"/>
      <c r="D105" s="21"/>
      <c r="E105" s="22"/>
      <c r="F105" s="22"/>
      <c r="G105" s="21"/>
      <c r="H105" s="21"/>
      <c r="I105" s="22"/>
      <c r="J105" s="22"/>
      <c r="K105" s="22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2"/>
      <c r="D106" s="21"/>
      <c r="E106" s="22"/>
      <c r="F106" s="22"/>
      <c r="G106" s="21"/>
      <c r="H106" s="21"/>
      <c r="I106" s="22"/>
      <c r="J106" s="22"/>
      <c r="K106" s="22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2"/>
      <c r="D107" s="21"/>
      <c r="E107" s="22"/>
      <c r="F107" s="22"/>
      <c r="G107" s="21"/>
      <c r="H107" s="21"/>
      <c r="I107" s="22"/>
      <c r="J107" s="22"/>
      <c r="K107" s="22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2"/>
      <c r="D108" s="21"/>
      <c r="E108" s="22"/>
      <c r="F108" s="22"/>
      <c r="G108" s="21"/>
      <c r="H108" s="21"/>
      <c r="I108" s="22"/>
      <c r="J108" s="22"/>
      <c r="K108" s="22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2"/>
      <c r="D109" s="21"/>
      <c r="E109" s="22"/>
      <c r="F109" s="22"/>
      <c r="G109" s="21"/>
      <c r="H109" s="21"/>
      <c r="I109" s="22"/>
      <c r="J109" s="22"/>
      <c r="K109" s="22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2"/>
      <c r="D110" s="21"/>
      <c r="E110" s="22"/>
      <c r="F110" s="22"/>
      <c r="G110" s="21"/>
      <c r="H110" s="21"/>
      <c r="I110" s="22"/>
      <c r="J110" s="22"/>
      <c r="K110" s="22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2"/>
      <c r="D111" s="21"/>
      <c r="E111" s="22"/>
      <c r="F111" s="22"/>
      <c r="G111" s="21"/>
      <c r="H111" s="21"/>
      <c r="I111" s="22"/>
      <c r="J111" s="22"/>
      <c r="K111" s="22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2"/>
      <c r="D112" s="21"/>
      <c r="E112" s="22"/>
      <c r="F112" s="22"/>
      <c r="G112" s="21"/>
      <c r="H112" s="21"/>
      <c r="I112" s="22"/>
      <c r="J112" s="22"/>
      <c r="K112" s="22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2"/>
      <c r="D113" s="21"/>
      <c r="E113" s="22"/>
      <c r="F113" s="22"/>
      <c r="G113" s="21"/>
      <c r="H113" s="21"/>
      <c r="I113" s="22"/>
      <c r="J113" s="22"/>
      <c r="K113" s="22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2"/>
      <c r="D114" s="21"/>
      <c r="E114" s="22"/>
      <c r="F114" s="22"/>
      <c r="G114" s="21"/>
      <c r="H114" s="21"/>
      <c r="I114" s="22"/>
      <c r="J114" s="22"/>
      <c r="K114" s="22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2"/>
      <c r="D115" s="21"/>
      <c r="E115" s="22"/>
      <c r="F115" s="22"/>
      <c r="G115" s="21"/>
      <c r="H115" s="21"/>
      <c r="I115" s="22"/>
      <c r="J115" s="22"/>
      <c r="K115" s="22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2"/>
      <c r="D116" s="21"/>
      <c r="E116" s="22"/>
      <c r="F116" s="22"/>
      <c r="G116" s="21"/>
      <c r="H116" s="21"/>
      <c r="I116" s="22"/>
      <c r="J116" s="22"/>
      <c r="K116" s="22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2"/>
      <c r="D117" s="21"/>
      <c r="E117" s="22"/>
      <c r="F117" s="22"/>
      <c r="G117" s="21"/>
      <c r="H117" s="21"/>
      <c r="I117" s="22"/>
      <c r="J117" s="22"/>
      <c r="K117" s="22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2"/>
      <c r="D118" s="21"/>
      <c r="E118" s="22"/>
      <c r="F118" s="22"/>
      <c r="G118" s="21"/>
      <c r="H118" s="21"/>
      <c r="I118" s="22"/>
      <c r="J118" s="22"/>
      <c r="K118" s="22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2"/>
      <c r="D119" s="21"/>
      <c r="E119" s="22"/>
      <c r="F119" s="22"/>
      <c r="G119" s="21"/>
      <c r="H119" s="21"/>
      <c r="I119" s="22"/>
      <c r="J119" s="22"/>
      <c r="K119" s="22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2"/>
      <c r="D120" s="21"/>
      <c r="E120" s="22"/>
      <c r="F120" s="22"/>
      <c r="G120" s="21"/>
      <c r="H120" s="21"/>
      <c r="I120" s="22"/>
      <c r="J120" s="22"/>
      <c r="K120" s="22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2"/>
      <c r="D121" s="21"/>
      <c r="E121" s="22"/>
      <c r="F121" s="22"/>
      <c r="G121" s="21"/>
      <c r="H121" s="21"/>
      <c r="I121" s="22"/>
      <c r="J121" s="22"/>
      <c r="K121" s="22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2"/>
      <c r="D122" s="21"/>
      <c r="E122" s="22"/>
      <c r="F122" s="22"/>
      <c r="G122" s="21"/>
      <c r="H122" s="21"/>
      <c r="I122" s="22"/>
      <c r="J122" s="22"/>
      <c r="K122" s="22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2"/>
      <c r="D123" s="21"/>
      <c r="E123" s="22"/>
      <c r="F123" s="22"/>
      <c r="G123" s="21"/>
      <c r="H123" s="21"/>
      <c r="I123" s="22"/>
      <c r="J123" s="22"/>
      <c r="K123" s="22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2"/>
      <c r="D124" s="21"/>
      <c r="E124" s="22"/>
      <c r="F124" s="22"/>
      <c r="G124" s="21"/>
      <c r="H124" s="21"/>
      <c r="I124" s="22"/>
      <c r="J124" s="22"/>
      <c r="K124" s="22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2"/>
      <c r="D125" s="21"/>
      <c r="E125" s="22"/>
      <c r="F125" s="22"/>
      <c r="G125" s="21"/>
      <c r="H125" s="21"/>
      <c r="I125" s="22"/>
      <c r="J125" s="22"/>
      <c r="K125" s="22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2"/>
      <c r="D126" s="21"/>
      <c r="E126" s="22"/>
      <c r="F126" s="22"/>
      <c r="G126" s="21"/>
      <c r="H126" s="21"/>
      <c r="I126" s="22"/>
      <c r="J126" s="22"/>
      <c r="K126" s="22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2"/>
      <c r="D127" s="21"/>
      <c r="E127" s="22"/>
      <c r="F127" s="22"/>
      <c r="G127" s="21"/>
      <c r="H127" s="21"/>
      <c r="I127" s="22"/>
      <c r="J127" s="22"/>
      <c r="K127" s="22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2"/>
      <c r="D128" s="21"/>
      <c r="E128" s="22"/>
      <c r="F128" s="22"/>
      <c r="G128" s="21"/>
      <c r="H128" s="21"/>
      <c r="I128" s="22"/>
      <c r="J128" s="22"/>
      <c r="K128" s="22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2"/>
      <c r="D129" s="21"/>
      <c r="E129" s="22"/>
      <c r="F129" s="22"/>
      <c r="G129" s="21"/>
      <c r="H129" s="21"/>
      <c r="I129" s="22"/>
      <c r="J129" s="22"/>
      <c r="K129" s="22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2"/>
      <c r="D130" s="21"/>
      <c r="E130" s="22"/>
      <c r="F130" s="22"/>
      <c r="G130" s="21"/>
      <c r="H130" s="21"/>
      <c r="I130" s="22"/>
      <c r="J130" s="22"/>
      <c r="K130" s="22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2"/>
      <c r="D131" s="21"/>
      <c r="E131" s="22"/>
      <c r="F131" s="22"/>
      <c r="G131" s="21"/>
      <c r="H131" s="21"/>
      <c r="I131" s="22"/>
      <c r="J131" s="22"/>
      <c r="K131" s="22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2"/>
      <c r="D132" s="21"/>
      <c r="E132" s="22"/>
      <c r="F132" s="22"/>
      <c r="G132" s="21"/>
      <c r="H132" s="21"/>
      <c r="I132" s="22"/>
      <c r="J132" s="22"/>
      <c r="K132" s="22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2"/>
      <c r="D133" s="21"/>
      <c r="E133" s="22"/>
      <c r="F133" s="22"/>
      <c r="G133" s="21"/>
      <c r="H133" s="21"/>
      <c r="I133" s="22"/>
      <c r="J133" s="22"/>
      <c r="K133" s="22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2"/>
      <c r="D134" s="21"/>
      <c r="E134" s="22"/>
      <c r="F134" s="22"/>
      <c r="G134" s="21"/>
      <c r="H134" s="21"/>
      <c r="I134" s="22"/>
      <c r="J134" s="22"/>
      <c r="K134" s="22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2"/>
      <c r="D135" s="21"/>
      <c r="E135" s="22"/>
      <c r="F135" s="22"/>
      <c r="G135" s="21"/>
      <c r="H135" s="21"/>
      <c r="I135" s="22"/>
      <c r="J135" s="22"/>
      <c r="K135" s="22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2"/>
      <c r="D136" s="21"/>
      <c r="E136" s="22"/>
      <c r="F136" s="22"/>
      <c r="G136" s="21"/>
      <c r="H136" s="21"/>
      <c r="I136" s="22"/>
      <c r="J136" s="22"/>
      <c r="K136" s="22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2"/>
      <c r="D137" s="21"/>
      <c r="E137" s="22"/>
      <c r="F137" s="22"/>
      <c r="G137" s="21"/>
      <c r="H137" s="21"/>
      <c r="I137" s="22"/>
      <c r="J137" s="22"/>
      <c r="K137" s="22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2"/>
      <c r="D138" s="21"/>
      <c r="E138" s="22"/>
      <c r="F138" s="22"/>
      <c r="G138" s="21"/>
      <c r="H138" s="21"/>
      <c r="I138" s="22"/>
      <c r="J138" s="22"/>
      <c r="K138" s="22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2"/>
      <c r="D139" s="21"/>
      <c r="E139" s="22"/>
      <c r="F139" s="22"/>
      <c r="G139" s="21"/>
      <c r="H139" s="21"/>
      <c r="I139" s="22"/>
      <c r="J139" s="22"/>
      <c r="K139" s="22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2"/>
      <c r="D140" s="21"/>
      <c r="E140" s="22"/>
      <c r="F140" s="22"/>
      <c r="G140" s="21"/>
      <c r="H140" s="21"/>
      <c r="I140" s="22"/>
      <c r="J140" s="22"/>
      <c r="K140" s="22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2"/>
      <c r="D141" s="21"/>
      <c r="E141" s="22"/>
      <c r="F141" s="22"/>
      <c r="G141" s="21"/>
      <c r="H141" s="21"/>
      <c r="I141" s="22"/>
      <c r="J141" s="22"/>
      <c r="K141" s="22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2"/>
      <c r="D142" s="21"/>
      <c r="E142" s="22"/>
      <c r="F142" s="22"/>
      <c r="G142" s="21"/>
      <c r="H142" s="21"/>
      <c r="I142" s="22"/>
      <c r="J142" s="22"/>
      <c r="K142" s="22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2"/>
      <c r="D143" s="21"/>
      <c r="E143" s="22"/>
      <c r="F143" s="22"/>
      <c r="G143" s="21"/>
      <c r="H143" s="21"/>
      <c r="I143" s="22"/>
      <c r="J143" s="22"/>
      <c r="K143" s="22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2"/>
      <c r="D144" s="21"/>
      <c r="E144" s="22"/>
      <c r="F144" s="22"/>
      <c r="G144" s="21"/>
      <c r="H144" s="21"/>
      <c r="I144" s="22"/>
      <c r="J144" s="22"/>
      <c r="K144" s="22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2"/>
      <c r="D145" s="21"/>
      <c r="E145" s="22"/>
      <c r="F145" s="22"/>
      <c r="G145" s="21"/>
      <c r="H145" s="21"/>
      <c r="I145" s="22"/>
      <c r="J145" s="22"/>
      <c r="K145" s="22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2"/>
      <c r="D146" s="21"/>
      <c r="E146" s="22"/>
      <c r="F146" s="22"/>
      <c r="G146" s="21"/>
      <c r="H146" s="21"/>
      <c r="I146" s="22"/>
      <c r="J146" s="22"/>
      <c r="K146" s="22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2"/>
      <c r="D147" s="21"/>
      <c r="E147" s="22"/>
      <c r="F147" s="22"/>
      <c r="G147" s="21"/>
      <c r="H147" s="21"/>
      <c r="I147" s="22"/>
      <c r="J147" s="22"/>
      <c r="K147" s="22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2"/>
      <c r="D148" s="21"/>
      <c r="E148" s="22"/>
      <c r="F148" s="22"/>
      <c r="G148" s="21"/>
      <c r="H148" s="21"/>
      <c r="I148" s="22"/>
      <c r="J148" s="22"/>
      <c r="K148" s="22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2"/>
      <c r="D149" s="21"/>
      <c r="E149" s="22"/>
      <c r="F149" s="22"/>
      <c r="G149" s="21"/>
      <c r="H149" s="21"/>
      <c r="I149" s="22"/>
      <c r="J149" s="22"/>
      <c r="K149" s="22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2"/>
      <c r="D150" s="21"/>
      <c r="E150" s="22"/>
      <c r="F150" s="22"/>
      <c r="G150" s="21"/>
      <c r="H150" s="21"/>
      <c r="I150" s="22"/>
      <c r="J150" s="22"/>
      <c r="K150" s="22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2"/>
      <c r="D151" s="21"/>
      <c r="E151" s="22"/>
      <c r="F151" s="22"/>
      <c r="G151" s="21"/>
      <c r="H151" s="21"/>
      <c r="I151" s="22"/>
      <c r="J151" s="22"/>
      <c r="K151" s="22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2"/>
      <c r="D152" s="21"/>
      <c r="E152" s="22"/>
      <c r="F152" s="22"/>
      <c r="G152" s="21"/>
      <c r="H152" s="21"/>
      <c r="I152" s="22"/>
      <c r="J152" s="22"/>
      <c r="K152" s="22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2"/>
      <c r="D153" s="21"/>
      <c r="E153" s="22"/>
      <c r="F153" s="22"/>
      <c r="G153" s="21"/>
      <c r="H153" s="21"/>
      <c r="I153" s="22"/>
      <c r="J153" s="22"/>
      <c r="K153" s="22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2"/>
      <c r="D154" s="21"/>
      <c r="E154" s="22"/>
      <c r="F154" s="22"/>
      <c r="G154" s="21"/>
      <c r="H154" s="21"/>
      <c r="I154" s="22"/>
      <c r="J154" s="22"/>
      <c r="K154" s="22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2"/>
      <c r="D155" s="21"/>
      <c r="E155" s="22"/>
      <c r="F155" s="22"/>
      <c r="G155" s="21"/>
      <c r="H155" s="21"/>
      <c r="I155" s="22"/>
      <c r="J155" s="22"/>
      <c r="K155" s="22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2"/>
      <c r="D156" s="21"/>
      <c r="E156" s="22"/>
      <c r="F156" s="22"/>
      <c r="G156" s="21"/>
      <c r="H156" s="21"/>
      <c r="I156" s="22"/>
      <c r="J156" s="22"/>
      <c r="K156" s="22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2"/>
      <c r="D157" s="21"/>
      <c r="E157" s="22"/>
      <c r="F157" s="22"/>
      <c r="G157" s="21"/>
      <c r="H157" s="21"/>
      <c r="I157" s="22"/>
      <c r="J157" s="22"/>
      <c r="K157" s="22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2"/>
      <c r="D158" s="21"/>
      <c r="E158" s="22"/>
      <c r="F158" s="22"/>
      <c r="G158" s="21"/>
      <c r="H158" s="21"/>
      <c r="I158" s="22"/>
      <c r="J158" s="22"/>
      <c r="K158" s="22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2"/>
      <c r="D159" s="21"/>
      <c r="E159" s="22"/>
      <c r="F159" s="22"/>
      <c r="G159" s="21"/>
      <c r="H159" s="21"/>
      <c r="I159" s="22"/>
      <c r="J159" s="22"/>
      <c r="K159" s="22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2"/>
      <c r="D160" s="21"/>
      <c r="E160" s="22"/>
      <c r="F160" s="22"/>
      <c r="G160" s="21"/>
      <c r="H160" s="21"/>
      <c r="I160" s="22"/>
      <c r="J160" s="22"/>
      <c r="K160" s="22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2"/>
      <c r="D161" s="21"/>
      <c r="E161" s="22"/>
      <c r="F161" s="22"/>
      <c r="G161" s="21"/>
      <c r="H161" s="21"/>
      <c r="I161" s="22"/>
      <c r="J161" s="22"/>
      <c r="K161" s="22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2"/>
      <c r="D162" s="21"/>
      <c r="E162" s="22"/>
      <c r="F162" s="22"/>
      <c r="G162" s="21"/>
      <c r="H162" s="21"/>
      <c r="I162" s="22"/>
      <c r="J162" s="22"/>
      <c r="K162" s="22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2"/>
      <c r="D163" s="21"/>
      <c r="E163" s="22"/>
      <c r="F163" s="22"/>
      <c r="G163" s="21"/>
      <c r="H163" s="21"/>
      <c r="I163" s="22"/>
      <c r="J163" s="22"/>
      <c r="K163" s="22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2"/>
      <c r="D164" s="21"/>
      <c r="E164" s="22"/>
      <c r="F164" s="22"/>
      <c r="G164" s="21"/>
      <c r="H164" s="21"/>
      <c r="I164" s="22"/>
      <c r="J164" s="22"/>
      <c r="K164" s="22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2"/>
      <c r="D165" s="21"/>
      <c r="E165" s="22"/>
      <c r="F165" s="22"/>
      <c r="G165" s="21"/>
      <c r="H165" s="21"/>
      <c r="I165" s="22"/>
      <c r="J165" s="22"/>
      <c r="K165" s="22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2"/>
      <c r="D166" s="21"/>
      <c r="E166" s="22"/>
      <c r="F166" s="22"/>
      <c r="G166" s="21"/>
      <c r="H166" s="21"/>
      <c r="I166" s="22"/>
      <c r="J166" s="22"/>
      <c r="K166" s="22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2"/>
      <c r="D167" s="21"/>
      <c r="E167" s="22"/>
      <c r="F167" s="22"/>
      <c r="G167" s="21"/>
      <c r="H167" s="21"/>
      <c r="I167" s="22"/>
      <c r="J167" s="22"/>
      <c r="K167" s="22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2"/>
      <c r="D168" s="21"/>
      <c r="E168" s="22"/>
      <c r="F168" s="22"/>
      <c r="G168" s="21"/>
      <c r="H168" s="21"/>
      <c r="I168" s="22"/>
      <c r="J168" s="22"/>
      <c r="K168" s="22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2"/>
      <c r="D169" s="21"/>
      <c r="E169" s="22"/>
      <c r="F169" s="22"/>
      <c r="G169" s="21"/>
      <c r="H169" s="21"/>
      <c r="I169" s="22"/>
      <c r="J169" s="22"/>
      <c r="K169" s="22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2"/>
      <c r="D170" s="21"/>
      <c r="E170" s="22"/>
      <c r="F170" s="22"/>
      <c r="G170" s="21"/>
      <c r="H170" s="21"/>
      <c r="I170" s="22"/>
      <c r="J170" s="22"/>
      <c r="K170" s="22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2"/>
      <c r="D171" s="21"/>
      <c r="E171" s="22"/>
      <c r="F171" s="22"/>
      <c r="G171" s="21"/>
      <c r="H171" s="21"/>
      <c r="I171" s="22"/>
      <c r="J171" s="22"/>
      <c r="K171" s="22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2"/>
      <c r="D172" s="21"/>
      <c r="E172" s="22"/>
      <c r="F172" s="22"/>
      <c r="G172" s="21"/>
      <c r="H172" s="21"/>
      <c r="I172" s="22"/>
      <c r="J172" s="22"/>
      <c r="K172" s="22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2"/>
      <c r="D173" s="21"/>
      <c r="E173" s="22"/>
      <c r="F173" s="22"/>
      <c r="G173" s="21"/>
      <c r="H173" s="21"/>
      <c r="I173" s="22"/>
      <c r="J173" s="22"/>
      <c r="K173" s="22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2"/>
      <c r="D174" s="21"/>
      <c r="E174" s="22"/>
      <c r="F174" s="22"/>
      <c r="G174" s="21"/>
      <c r="H174" s="21"/>
      <c r="I174" s="22"/>
      <c r="J174" s="22"/>
      <c r="K174" s="22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2"/>
      <c r="D175" s="21"/>
      <c r="E175" s="22"/>
      <c r="F175" s="22"/>
      <c r="G175" s="21"/>
      <c r="H175" s="21"/>
      <c r="I175" s="22"/>
      <c r="J175" s="22"/>
      <c r="K175" s="22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2"/>
      <c r="D176" s="21"/>
      <c r="E176" s="22"/>
      <c r="F176" s="22"/>
      <c r="G176" s="21"/>
      <c r="H176" s="21"/>
      <c r="I176" s="22"/>
      <c r="J176" s="22"/>
      <c r="K176" s="22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2"/>
      <c r="D177" s="21"/>
      <c r="E177" s="22"/>
      <c r="F177" s="22"/>
      <c r="G177" s="21"/>
      <c r="H177" s="21"/>
      <c r="I177" s="22"/>
      <c r="J177" s="22"/>
      <c r="K177" s="22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2"/>
      <c r="D178" s="21"/>
      <c r="E178" s="22"/>
      <c r="F178" s="22"/>
      <c r="G178" s="21"/>
      <c r="H178" s="21"/>
      <c r="I178" s="22"/>
      <c r="J178" s="22"/>
      <c r="K178" s="22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2"/>
      <c r="D179" s="21"/>
      <c r="E179" s="22"/>
      <c r="F179" s="22"/>
      <c r="G179" s="21"/>
      <c r="H179" s="21"/>
      <c r="I179" s="22"/>
      <c r="J179" s="22"/>
      <c r="K179" s="22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2"/>
      <c r="D180" s="21"/>
      <c r="E180" s="22"/>
      <c r="F180" s="22"/>
      <c r="G180" s="21"/>
      <c r="H180" s="21"/>
      <c r="I180" s="22"/>
      <c r="J180" s="22"/>
      <c r="K180" s="22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2"/>
      <c r="D181" s="21"/>
      <c r="E181" s="22"/>
      <c r="F181" s="22"/>
      <c r="G181" s="21"/>
      <c r="H181" s="21"/>
      <c r="I181" s="22"/>
      <c r="J181" s="22"/>
      <c r="K181" s="22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2"/>
      <c r="D182" s="21"/>
      <c r="E182" s="22"/>
      <c r="F182" s="22"/>
      <c r="G182" s="21"/>
      <c r="H182" s="21"/>
      <c r="I182" s="22"/>
      <c r="J182" s="22"/>
      <c r="K182" s="22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2"/>
      <c r="D183" s="21"/>
      <c r="E183" s="22"/>
      <c r="F183" s="22"/>
      <c r="G183" s="21"/>
      <c r="H183" s="21"/>
      <c r="I183" s="22"/>
      <c r="J183" s="22"/>
      <c r="K183" s="22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2"/>
      <c r="D184" s="21"/>
      <c r="E184" s="22"/>
      <c r="F184" s="22"/>
      <c r="G184" s="21"/>
      <c r="H184" s="21"/>
      <c r="I184" s="22"/>
      <c r="J184" s="22"/>
      <c r="K184" s="22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2"/>
      <c r="D185" s="21"/>
      <c r="E185" s="22"/>
      <c r="F185" s="22"/>
      <c r="G185" s="21"/>
      <c r="H185" s="21"/>
      <c r="I185" s="22"/>
      <c r="J185" s="22"/>
      <c r="K185" s="22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2"/>
      <c r="D186" s="21"/>
      <c r="E186" s="22"/>
      <c r="F186" s="22"/>
      <c r="G186" s="21"/>
      <c r="H186" s="21"/>
      <c r="I186" s="22"/>
      <c r="J186" s="22"/>
      <c r="K186" s="22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2"/>
      <c r="D187" s="21"/>
      <c r="E187" s="22"/>
      <c r="F187" s="22"/>
      <c r="G187" s="21"/>
      <c r="H187" s="21"/>
      <c r="I187" s="22"/>
      <c r="J187" s="22"/>
      <c r="K187" s="22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2"/>
      <c r="D188" s="21"/>
      <c r="E188" s="22"/>
      <c r="F188" s="22"/>
      <c r="G188" s="21"/>
      <c r="H188" s="21"/>
      <c r="I188" s="22"/>
      <c r="J188" s="22"/>
      <c r="K188" s="22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2"/>
      <c r="D189" s="21"/>
      <c r="E189" s="22"/>
      <c r="F189" s="22"/>
      <c r="G189" s="21"/>
      <c r="H189" s="21"/>
      <c r="I189" s="22"/>
      <c r="J189" s="22"/>
      <c r="K189" s="22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2"/>
      <c r="D190" s="21"/>
      <c r="E190" s="22"/>
      <c r="F190" s="22"/>
      <c r="G190" s="21"/>
      <c r="H190" s="21"/>
      <c r="I190" s="22"/>
      <c r="J190" s="22"/>
      <c r="K190" s="22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2"/>
      <c r="D191" s="21"/>
      <c r="E191" s="22"/>
      <c r="F191" s="22"/>
      <c r="G191" s="21"/>
      <c r="H191" s="21"/>
      <c r="I191" s="22"/>
      <c r="J191" s="22"/>
      <c r="K191" s="22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2"/>
      <c r="D192" s="21"/>
      <c r="E192" s="22"/>
      <c r="F192" s="22"/>
      <c r="G192" s="21"/>
      <c r="H192" s="21"/>
      <c r="I192" s="22"/>
      <c r="J192" s="22"/>
      <c r="K192" s="22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2"/>
      <c r="D193" s="21"/>
      <c r="E193" s="22"/>
      <c r="F193" s="22"/>
      <c r="G193" s="21"/>
      <c r="H193" s="21"/>
      <c r="I193" s="22"/>
      <c r="J193" s="22"/>
      <c r="K193" s="22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2"/>
      <c r="D194" s="21"/>
      <c r="E194" s="22"/>
      <c r="F194" s="22"/>
      <c r="G194" s="21"/>
      <c r="H194" s="21"/>
      <c r="I194" s="22"/>
      <c r="J194" s="22"/>
      <c r="K194" s="22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2"/>
      <c r="D195" s="21"/>
      <c r="E195" s="22"/>
      <c r="F195" s="22"/>
      <c r="G195" s="21"/>
      <c r="H195" s="21"/>
      <c r="I195" s="22"/>
      <c r="J195" s="22"/>
      <c r="K195" s="22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2"/>
      <c r="D196" s="21"/>
      <c r="E196" s="22"/>
      <c r="F196" s="22"/>
      <c r="G196" s="21"/>
      <c r="H196" s="21"/>
      <c r="I196" s="22"/>
      <c r="J196" s="22"/>
      <c r="K196" s="22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2"/>
      <c r="D197" s="21"/>
      <c r="E197" s="22"/>
      <c r="F197" s="22"/>
      <c r="G197" s="21"/>
      <c r="H197" s="21"/>
      <c r="I197" s="22"/>
      <c r="J197" s="22"/>
      <c r="K197" s="22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2"/>
      <c r="D198" s="21"/>
      <c r="E198" s="22"/>
      <c r="F198" s="22"/>
      <c r="G198" s="21"/>
      <c r="H198" s="21"/>
      <c r="I198" s="22"/>
      <c r="J198" s="22"/>
      <c r="K198" s="22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2"/>
      <c r="D199" s="21"/>
      <c r="E199" s="22"/>
      <c r="F199" s="22"/>
      <c r="G199" s="21"/>
      <c r="H199" s="21"/>
      <c r="I199" s="22"/>
      <c r="J199" s="22"/>
      <c r="K199" s="22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2"/>
      <c r="D200" s="21"/>
      <c r="E200" s="22"/>
      <c r="F200" s="22"/>
      <c r="G200" s="21"/>
      <c r="H200" s="21"/>
      <c r="I200" s="22"/>
      <c r="J200" s="22"/>
      <c r="K200" s="22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2"/>
      <c r="D201" s="21"/>
      <c r="E201" s="22"/>
      <c r="F201" s="22"/>
      <c r="G201" s="21"/>
      <c r="H201" s="21"/>
      <c r="I201" s="22"/>
      <c r="J201" s="22"/>
      <c r="K201" s="22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2"/>
      <c r="D202" s="21"/>
      <c r="E202" s="22"/>
      <c r="F202" s="22"/>
      <c r="G202" s="21"/>
      <c r="H202" s="21"/>
      <c r="I202" s="22"/>
      <c r="J202" s="22"/>
      <c r="K202" s="22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2"/>
      <c r="D203" s="21"/>
      <c r="E203" s="22"/>
      <c r="F203" s="22"/>
      <c r="G203" s="21"/>
      <c r="H203" s="21"/>
      <c r="I203" s="22"/>
      <c r="J203" s="22"/>
      <c r="K203" s="22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2"/>
      <c r="D204" s="21"/>
      <c r="E204" s="22"/>
      <c r="F204" s="22"/>
      <c r="G204" s="21"/>
      <c r="H204" s="21"/>
      <c r="I204" s="22"/>
      <c r="J204" s="22"/>
      <c r="K204" s="22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2"/>
      <c r="D205" s="21"/>
      <c r="E205" s="22"/>
      <c r="F205" s="22"/>
      <c r="G205" s="21"/>
      <c r="H205" s="21"/>
      <c r="I205" s="22"/>
      <c r="J205" s="22"/>
      <c r="K205" s="22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2"/>
      <c r="D206" s="21"/>
      <c r="E206" s="22"/>
      <c r="F206" s="22"/>
      <c r="G206" s="21"/>
      <c r="H206" s="21"/>
      <c r="I206" s="22"/>
      <c r="J206" s="22"/>
      <c r="K206" s="22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2"/>
      <c r="D207" s="21"/>
      <c r="E207" s="22"/>
      <c r="F207" s="22"/>
      <c r="G207" s="21"/>
      <c r="H207" s="21"/>
      <c r="I207" s="22"/>
      <c r="J207" s="22"/>
      <c r="K207" s="22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2"/>
      <c r="D208" s="21"/>
      <c r="E208" s="22"/>
      <c r="F208" s="22"/>
      <c r="G208" s="21"/>
      <c r="H208" s="21"/>
      <c r="I208" s="22"/>
      <c r="J208" s="22"/>
      <c r="K208" s="22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2"/>
      <c r="D209" s="21"/>
      <c r="E209" s="22"/>
      <c r="F209" s="22"/>
      <c r="G209" s="21"/>
      <c r="H209" s="21"/>
      <c r="I209" s="22"/>
      <c r="J209" s="22"/>
      <c r="K209" s="22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2"/>
      <c r="D210" s="21"/>
      <c r="E210" s="22"/>
      <c r="F210" s="22"/>
      <c r="G210" s="21"/>
      <c r="H210" s="21"/>
      <c r="I210" s="22"/>
      <c r="J210" s="22"/>
      <c r="K210" s="22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2"/>
      <c r="D211" s="21"/>
      <c r="E211" s="22"/>
      <c r="F211" s="22"/>
      <c r="G211" s="21"/>
      <c r="H211" s="21"/>
      <c r="I211" s="22"/>
      <c r="J211" s="22"/>
      <c r="K211" s="22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2"/>
      <c r="D212" s="21"/>
      <c r="E212" s="22"/>
      <c r="F212" s="22"/>
      <c r="G212" s="21"/>
      <c r="H212" s="21"/>
      <c r="I212" s="22"/>
      <c r="J212" s="22"/>
      <c r="K212" s="22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2"/>
      <c r="D213" s="21"/>
      <c r="E213" s="22"/>
      <c r="F213" s="22"/>
      <c r="G213" s="21"/>
      <c r="H213" s="21"/>
      <c r="I213" s="22"/>
      <c r="J213" s="22"/>
      <c r="K213" s="22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2"/>
      <c r="D214" s="21"/>
      <c r="E214" s="22"/>
      <c r="F214" s="22"/>
      <c r="G214" s="21"/>
      <c r="H214" s="21"/>
      <c r="I214" s="22"/>
      <c r="J214" s="22"/>
      <c r="K214" s="22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2"/>
      <c r="D215" s="21"/>
      <c r="E215" s="22"/>
      <c r="F215" s="22"/>
      <c r="G215" s="21"/>
      <c r="H215" s="21"/>
      <c r="I215" s="22"/>
      <c r="J215" s="22"/>
      <c r="K215" s="22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2"/>
      <c r="D216" s="21"/>
      <c r="E216" s="22"/>
      <c r="F216" s="22"/>
      <c r="G216" s="21"/>
      <c r="H216" s="21"/>
      <c r="I216" s="22"/>
      <c r="J216" s="22"/>
      <c r="K216" s="22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2"/>
      <c r="D217" s="21"/>
      <c r="E217" s="22"/>
      <c r="F217" s="22"/>
      <c r="G217" s="21"/>
      <c r="H217" s="21"/>
      <c r="I217" s="22"/>
      <c r="J217" s="22"/>
      <c r="K217" s="22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2"/>
      <c r="D218" s="21"/>
      <c r="E218" s="22"/>
      <c r="F218" s="22"/>
      <c r="G218" s="21"/>
      <c r="H218" s="21"/>
      <c r="I218" s="22"/>
      <c r="J218" s="22"/>
      <c r="K218" s="22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2"/>
      <c r="D219" s="21"/>
      <c r="E219" s="22"/>
      <c r="F219" s="22"/>
      <c r="G219" s="21"/>
      <c r="H219" s="21"/>
      <c r="I219" s="22"/>
      <c r="J219" s="22"/>
      <c r="K219" s="22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2"/>
      <c r="D220" s="21"/>
      <c r="E220" s="22"/>
      <c r="F220" s="22"/>
      <c r="G220" s="21"/>
      <c r="H220" s="21"/>
      <c r="I220" s="22"/>
      <c r="J220" s="22"/>
      <c r="K220" s="22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2"/>
      <c r="D221" s="21"/>
      <c r="E221" s="22"/>
      <c r="F221" s="22"/>
      <c r="G221" s="21"/>
      <c r="H221" s="21"/>
      <c r="I221" s="22"/>
      <c r="J221" s="22"/>
      <c r="K221" s="22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2"/>
      <c r="D222" s="21"/>
      <c r="E222" s="22"/>
      <c r="F222" s="22"/>
      <c r="G222" s="21"/>
      <c r="H222" s="21"/>
      <c r="I222" s="22"/>
      <c r="J222" s="22"/>
      <c r="K222" s="22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2"/>
      <c r="D223" s="21"/>
      <c r="E223" s="22"/>
      <c r="F223" s="22"/>
      <c r="G223" s="21"/>
      <c r="H223" s="21"/>
      <c r="I223" s="22"/>
      <c r="J223" s="22"/>
      <c r="K223" s="22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2"/>
      <c r="D224" s="21"/>
      <c r="E224" s="22"/>
      <c r="F224" s="22"/>
      <c r="G224" s="21"/>
      <c r="H224" s="21"/>
      <c r="I224" s="22"/>
      <c r="J224" s="22"/>
      <c r="K224" s="22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2"/>
      <c r="D225" s="21"/>
      <c r="E225" s="22"/>
      <c r="F225" s="22"/>
      <c r="G225" s="21"/>
      <c r="H225" s="21"/>
      <c r="I225" s="22"/>
      <c r="J225" s="22"/>
      <c r="K225" s="22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2"/>
      <c r="D226" s="21"/>
      <c r="E226" s="22"/>
      <c r="F226" s="22"/>
      <c r="G226" s="21"/>
      <c r="H226" s="21"/>
      <c r="I226" s="22"/>
      <c r="J226" s="22"/>
      <c r="K226" s="22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2"/>
      <c r="D227" s="21"/>
      <c r="E227" s="22"/>
      <c r="F227" s="22"/>
      <c r="G227" s="21"/>
      <c r="H227" s="21"/>
      <c r="I227" s="22"/>
      <c r="J227" s="22"/>
      <c r="K227" s="22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2"/>
      <c r="D228" s="21"/>
      <c r="E228" s="22"/>
      <c r="F228" s="22"/>
      <c r="G228" s="21"/>
      <c r="H228" s="21"/>
      <c r="I228" s="22"/>
      <c r="J228" s="22"/>
      <c r="K228" s="22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2"/>
      <c r="D229" s="21"/>
      <c r="E229" s="22"/>
      <c r="F229" s="22"/>
      <c r="G229" s="21"/>
      <c r="H229" s="21"/>
      <c r="I229" s="22"/>
      <c r="J229" s="22"/>
      <c r="K229" s="22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2"/>
      <c r="D230" s="21"/>
      <c r="E230" s="22"/>
      <c r="F230" s="22"/>
      <c r="G230" s="21"/>
      <c r="H230" s="21"/>
      <c r="I230" s="22"/>
      <c r="J230" s="22"/>
      <c r="K230" s="22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2"/>
      <c r="D231" s="21"/>
      <c r="E231" s="22"/>
      <c r="F231" s="22"/>
      <c r="G231" s="21"/>
      <c r="H231" s="21"/>
      <c r="I231" s="22"/>
      <c r="J231" s="22"/>
      <c r="K231" s="22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2"/>
      <c r="D232" s="21"/>
      <c r="E232" s="22"/>
      <c r="F232" s="22"/>
      <c r="G232" s="21"/>
      <c r="H232" s="21"/>
      <c r="I232" s="22"/>
      <c r="J232" s="22"/>
      <c r="K232" s="22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2"/>
      <c r="D233" s="21"/>
      <c r="E233" s="22"/>
      <c r="F233" s="22"/>
      <c r="G233" s="21"/>
      <c r="H233" s="21"/>
      <c r="I233" s="22"/>
      <c r="J233" s="22"/>
      <c r="K233" s="22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2"/>
      <c r="D234" s="21"/>
      <c r="E234" s="22"/>
      <c r="F234" s="22"/>
      <c r="G234" s="21"/>
      <c r="H234" s="21"/>
      <c r="I234" s="22"/>
      <c r="J234" s="22"/>
      <c r="K234" s="22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2"/>
      <c r="D235" s="21"/>
      <c r="E235" s="22"/>
      <c r="F235" s="22"/>
      <c r="G235" s="21"/>
      <c r="H235" s="21"/>
      <c r="I235" s="22"/>
      <c r="J235" s="22"/>
      <c r="K235" s="22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2"/>
      <c r="D236" s="21"/>
      <c r="E236" s="22"/>
      <c r="F236" s="22"/>
      <c r="G236" s="21"/>
      <c r="H236" s="21"/>
      <c r="I236" s="22"/>
      <c r="J236" s="22"/>
      <c r="K236" s="22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2"/>
      <c r="D237" s="21"/>
      <c r="E237" s="22"/>
      <c r="F237" s="22"/>
      <c r="G237" s="21"/>
      <c r="H237" s="21"/>
      <c r="I237" s="22"/>
      <c r="J237" s="22"/>
      <c r="K237" s="22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2"/>
      <c r="D238" s="21"/>
      <c r="E238" s="22"/>
      <c r="F238" s="22"/>
      <c r="G238" s="21"/>
      <c r="H238" s="21"/>
      <c r="I238" s="22"/>
      <c r="J238" s="22"/>
      <c r="K238" s="22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2"/>
      <c r="D239" s="21"/>
      <c r="E239" s="22"/>
      <c r="F239" s="22"/>
      <c r="G239" s="21"/>
      <c r="H239" s="21"/>
      <c r="I239" s="22"/>
      <c r="J239" s="22"/>
      <c r="K239" s="22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2"/>
      <c r="D240" s="21"/>
      <c r="E240" s="22"/>
      <c r="F240" s="22"/>
      <c r="G240" s="21"/>
      <c r="H240" s="21"/>
      <c r="I240" s="22"/>
      <c r="J240" s="22"/>
      <c r="K240" s="22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2"/>
      <c r="D241" s="21"/>
      <c r="E241" s="22"/>
      <c r="F241" s="22"/>
      <c r="G241" s="21"/>
      <c r="H241" s="21"/>
      <c r="I241" s="22"/>
      <c r="J241" s="22"/>
      <c r="K241" s="22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2"/>
      <c r="D242" s="21"/>
      <c r="E242" s="22"/>
      <c r="F242" s="22"/>
      <c r="G242" s="21"/>
      <c r="H242" s="21"/>
      <c r="I242" s="22"/>
      <c r="J242" s="22"/>
      <c r="K242" s="22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2"/>
      <c r="D243" s="21"/>
      <c r="E243" s="22"/>
      <c r="F243" s="22"/>
      <c r="G243" s="21"/>
      <c r="H243" s="21"/>
      <c r="I243" s="22"/>
      <c r="J243" s="22"/>
      <c r="K243" s="22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2"/>
      <c r="D244" s="21"/>
      <c r="E244" s="22"/>
      <c r="F244" s="22"/>
      <c r="G244" s="21"/>
      <c r="H244" s="21"/>
      <c r="I244" s="22"/>
      <c r="J244" s="22"/>
      <c r="K244" s="22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2"/>
      <c r="D245" s="21"/>
      <c r="E245" s="22"/>
      <c r="F245" s="22"/>
      <c r="G245" s="21"/>
      <c r="H245" s="21"/>
      <c r="I245" s="22"/>
      <c r="J245" s="22"/>
      <c r="K245" s="22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2"/>
      <c r="D246" s="21"/>
      <c r="E246" s="22"/>
      <c r="F246" s="22"/>
      <c r="G246" s="21"/>
      <c r="H246" s="21"/>
      <c r="I246" s="22"/>
      <c r="J246" s="22"/>
      <c r="K246" s="22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2"/>
      <c r="D247" s="21"/>
      <c r="E247" s="22"/>
      <c r="F247" s="22"/>
      <c r="G247" s="21"/>
      <c r="H247" s="21"/>
      <c r="I247" s="22"/>
      <c r="J247" s="22"/>
      <c r="K247" s="22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2"/>
      <c r="D248" s="21"/>
      <c r="E248" s="22"/>
      <c r="F248" s="22"/>
      <c r="G248" s="21"/>
      <c r="H248" s="21"/>
      <c r="I248" s="22"/>
      <c r="J248" s="22"/>
      <c r="K248" s="22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2"/>
      <c r="D249" s="21"/>
      <c r="E249" s="22"/>
      <c r="F249" s="22"/>
      <c r="G249" s="21"/>
      <c r="H249" s="21"/>
      <c r="I249" s="22"/>
      <c r="J249" s="22"/>
      <c r="K249" s="22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2"/>
      <c r="D250" s="21"/>
      <c r="E250" s="22"/>
      <c r="F250" s="22"/>
      <c r="G250" s="21"/>
      <c r="H250" s="21"/>
      <c r="I250" s="22"/>
      <c r="J250" s="22"/>
      <c r="K250" s="22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2"/>
      <c r="D251" s="21"/>
      <c r="E251" s="22"/>
      <c r="F251" s="22"/>
      <c r="G251" s="21"/>
      <c r="H251" s="21"/>
      <c r="I251" s="22"/>
      <c r="J251" s="22"/>
      <c r="K251" s="22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2"/>
      <c r="D252" s="21"/>
      <c r="E252" s="22"/>
      <c r="F252" s="22"/>
      <c r="G252" s="21"/>
      <c r="H252" s="21"/>
      <c r="I252" s="22"/>
      <c r="J252" s="22"/>
      <c r="K252" s="22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2"/>
      <c r="D253" s="21"/>
      <c r="E253" s="22"/>
      <c r="F253" s="22"/>
      <c r="G253" s="21"/>
      <c r="H253" s="21"/>
      <c r="I253" s="22"/>
      <c r="J253" s="22"/>
      <c r="K253" s="22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2"/>
      <c r="D254" s="21"/>
      <c r="E254" s="22"/>
      <c r="F254" s="22"/>
      <c r="G254" s="21"/>
      <c r="H254" s="21"/>
      <c r="I254" s="22"/>
      <c r="J254" s="22"/>
      <c r="K254" s="22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2"/>
      <c r="D255" s="21"/>
      <c r="E255" s="22"/>
      <c r="F255" s="22"/>
      <c r="G255" s="21"/>
      <c r="H255" s="21"/>
      <c r="I255" s="22"/>
      <c r="J255" s="22"/>
      <c r="K255" s="22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2"/>
      <c r="D256" s="21"/>
      <c r="E256" s="22"/>
      <c r="F256" s="22"/>
      <c r="G256" s="21"/>
      <c r="H256" s="21"/>
      <c r="I256" s="22"/>
      <c r="J256" s="22"/>
      <c r="K256" s="22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2"/>
      <c r="D257" s="21"/>
      <c r="E257" s="22"/>
      <c r="F257" s="22"/>
      <c r="G257" s="21"/>
      <c r="H257" s="21"/>
      <c r="I257" s="22"/>
      <c r="J257" s="22"/>
      <c r="K257" s="22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2"/>
      <c r="D258" s="21"/>
      <c r="E258" s="22"/>
      <c r="F258" s="22"/>
      <c r="G258" s="21"/>
      <c r="H258" s="21"/>
      <c r="I258" s="22"/>
      <c r="J258" s="22"/>
      <c r="K258" s="22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2"/>
      <c r="D259" s="21"/>
      <c r="E259" s="22"/>
      <c r="F259" s="22"/>
      <c r="G259" s="21"/>
      <c r="H259" s="21"/>
      <c r="I259" s="22"/>
      <c r="J259" s="22"/>
      <c r="K259" s="22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2"/>
      <c r="D260" s="21"/>
      <c r="E260" s="22"/>
      <c r="F260" s="22"/>
      <c r="G260" s="21"/>
      <c r="H260" s="21"/>
      <c r="I260" s="22"/>
      <c r="J260" s="22"/>
      <c r="K260" s="22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2"/>
      <c r="D261" s="21"/>
      <c r="E261" s="22"/>
      <c r="F261" s="22"/>
      <c r="G261" s="21"/>
      <c r="H261" s="21"/>
      <c r="I261" s="22"/>
      <c r="J261" s="22"/>
      <c r="K261" s="22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2"/>
      <c r="D262" s="21"/>
      <c r="E262" s="22"/>
      <c r="F262" s="22"/>
      <c r="G262" s="21"/>
      <c r="H262" s="21"/>
      <c r="I262" s="22"/>
      <c r="J262" s="22"/>
      <c r="K262" s="22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2"/>
      <c r="D263" s="21"/>
      <c r="E263" s="22"/>
      <c r="F263" s="22"/>
      <c r="G263" s="21"/>
      <c r="H263" s="21"/>
      <c r="I263" s="22"/>
      <c r="J263" s="22"/>
      <c r="K263" s="22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2"/>
      <c r="D264" s="21"/>
      <c r="E264" s="22"/>
      <c r="F264" s="22"/>
      <c r="G264" s="21"/>
      <c r="H264" s="21"/>
      <c r="I264" s="22"/>
      <c r="J264" s="22"/>
      <c r="K264" s="22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2"/>
      <c r="D265" s="21"/>
      <c r="E265" s="22"/>
      <c r="F265" s="22"/>
      <c r="G265" s="21"/>
      <c r="H265" s="21"/>
      <c r="I265" s="22"/>
      <c r="J265" s="22"/>
      <c r="K265" s="22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2"/>
      <c r="D266" s="21"/>
      <c r="E266" s="22"/>
      <c r="F266" s="22"/>
      <c r="G266" s="21"/>
      <c r="H266" s="21"/>
      <c r="I266" s="22"/>
      <c r="J266" s="22"/>
      <c r="K266" s="22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2"/>
      <c r="D267" s="21"/>
      <c r="E267" s="22"/>
      <c r="F267" s="22"/>
      <c r="G267" s="21"/>
      <c r="H267" s="21"/>
      <c r="I267" s="22"/>
      <c r="J267" s="22"/>
      <c r="K267" s="22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2"/>
      <c r="D268" s="21"/>
      <c r="E268" s="22"/>
      <c r="F268" s="22"/>
      <c r="G268" s="21"/>
      <c r="H268" s="21"/>
      <c r="I268" s="22"/>
      <c r="J268" s="22"/>
      <c r="K268" s="22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2"/>
      <c r="D269" s="21"/>
      <c r="E269" s="22"/>
      <c r="F269" s="22"/>
      <c r="G269" s="21"/>
      <c r="H269" s="21"/>
      <c r="I269" s="22"/>
      <c r="J269" s="22"/>
      <c r="K269" s="22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2"/>
      <c r="D270" s="21"/>
      <c r="E270" s="22"/>
      <c r="F270" s="22"/>
      <c r="G270" s="21"/>
      <c r="H270" s="21"/>
      <c r="I270" s="22"/>
      <c r="J270" s="22"/>
      <c r="K270" s="22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2"/>
      <c r="D271" s="21"/>
      <c r="E271" s="22"/>
      <c r="F271" s="22"/>
      <c r="G271" s="21"/>
      <c r="H271" s="21"/>
      <c r="I271" s="22"/>
      <c r="J271" s="22"/>
      <c r="K271" s="22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2"/>
      <c r="D272" s="21"/>
      <c r="E272" s="22"/>
      <c r="F272" s="22"/>
      <c r="G272" s="21"/>
      <c r="H272" s="21"/>
      <c r="I272" s="22"/>
      <c r="J272" s="22"/>
      <c r="K272" s="22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2"/>
      <c r="D273" s="21"/>
      <c r="E273" s="22"/>
      <c r="F273" s="22"/>
      <c r="G273" s="21"/>
      <c r="H273" s="21"/>
      <c r="I273" s="22"/>
      <c r="J273" s="22"/>
      <c r="K273" s="22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2"/>
      <c r="D274" s="21"/>
      <c r="E274" s="22"/>
      <c r="F274" s="22"/>
      <c r="G274" s="21"/>
      <c r="H274" s="21"/>
      <c r="I274" s="22"/>
      <c r="J274" s="22"/>
      <c r="K274" s="22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2"/>
      <c r="D275" s="21"/>
      <c r="E275" s="22"/>
      <c r="F275" s="22"/>
      <c r="G275" s="21"/>
      <c r="H275" s="21"/>
      <c r="I275" s="22"/>
      <c r="J275" s="22"/>
      <c r="K275" s="22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2"/>
      <c r="D276" s="21"/>
      <c r="E276" s="22"/>
      <c r="F276" s="22"/>
      <c r="G276" s="21"/>
      <c r="H276" s="21"/>
      <c r="I276" s="22"/>
      <c r="J276" s="22"/>
      <c r="K276" s="22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2"/>
      <c r="D277" s="21"/>
      <c r="E277" s="22"/>
      <c r="F277" s="22"/>
      <c r="G277" s="21"/>
      <c r="H277" s="21"/>
      <c r="I277" s="22"/>
      <c r="J277" s="22"/>
      <c r="K277" s="22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2"/>
      <c r="D278" s="21"/>
      <c r="E278" s="22"/>
      <c r="F278" s="22"/>
      <c r="G278" s="21"/>
      <c r="H278" s="21"/>
      <c r="I278" s="22"/>
      <c r="J278" s="22"/>
      <c r="K278" s="22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2"/>
      <c r="D279" s="21"/>
      <c r="E279" s="22"/>
      <c r="F279" s="22"/>
      <c r="G279" s="21"/>
      <c r="H279" s="21"/>
      <c r="I279" s="22"/>
      <c r="J279" s="22"/>
      <c r="K279" s="22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2"/>
      <c r="D280" s="21"/>
      <c r="E280" s="22"/>
      <c r="F280" s="22"/>
      <c r="G280" s="21"/>
      <c r="H280" s="21"/>
      <c r="I280" s="22"/>
      <c r="J280" s="22"/>
      <c r="K280" s="22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2"/>
      <c r="D281" s="21"/>
      <c r="E281" s="22"/>
      <c r="F281" s="22"/>
      <c r="G281" s="21"/>
      <c r="H281" s="21"/>
      <c r="I281" s="22"/>
      <c r="J281" s="22"/>
      <c r="K281" s="22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2"/>
      <c r="D282" s="21"/>
      <c r="E282" s="22"/>
      <c r="F282" s="22"/>
      <c r="G282" s="21"/>
      <c r="H282" s="21"/>
      <c r="I282" s="22"/>
      <c r="J282" s="22"/>
      <c r="K282" s="22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2"/>
      <c r="D283" s="21"/>
      <c r="E283" s="22"/>
      <c r="F283" s="22"/>
      <c r="G283" s="21"/>
      <c r="H283" s="21"/>
      <c r="I283" s="22"/>
      <c r="J283" s="22"/>
      <c r="K283" s="22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2"/>
      <c r="D284" s="21"/>
      <c r="E284" s="22"/>
      <c r="F284" s="22"/>
      <c r="G284" s="21"/>
      <c r="H284" s="21"/>
      <c r="I284" s="22"/>
      <c r="J284" s="22"/>
      <c r="K284" s="22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2"/>
      <c r="D285" s="21"/>
      <c r="E285" s="22"/>
      <c r="F285" s="22"/>
      <c r="G285" s="21"/>
      <c r="H285" s="21"/>
      <c r="I285" s="22"/>
      <c r="J285" s="22"/>
      <c r="K285" s="22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2"/>
      <c r="D286" s="21"/>
      <c r="E286" s="22"/>
      <c r="F286" s="22"/>
      <c r="G286" s="21"/>
      <c r="H286" s="21"/>
      <c r="I286" s="22"/>
      <c r="J286" s="22"/>
      <c r="K286" s="22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2"/>
      <c r="D287" s="21"/>
      <c r="E287" s="22"/>
      <c r="F287" s="22"/>
      <c r="G287" s="21"/>
      <c r="H287" s="21"/>
      <c r="I287" s="22"/>
      <c r="J287" s="22"/>
      <c r="K287" s="22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2"/>
      <c r="D288" s="21"/>
      <c r="E288" s="22"/>
      <c r="F288" s="22"/>
      <c r="G288" s="21"/>
      <c r="H288" s="21"/>
      <c r="I288" s="22"/>
      <c r="J288" s="22"/>
      <c r="K288" s="22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2"/>
      <c r="D289" s="21"/>
      <c r="E289" s="22"/>
      <c r="F289" s="22"/>
      <c r="G289" s="21"/>
      <c r="H289" s="21"/>
      <c r="I289" s="22"/>
      <c r="J289" s="22"/>
      <c r="K289" s="22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2"/>
      <c r="D290" s="21"/>
      <c r="E290" s="22"/>
      <c r="F290" s="22"/>
      <c r="G290" s="21"/>
      <c r="H290" s="21"/>
      <c r="I290" s="22"/>
      <c r="J290" s="22"/>
      <c r="K290" s="22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2"/>
      <c r="D291" s="21"/>
      <c r="E291" s="22"/>
      <c r="F291" s="22"/>
      <c r="G291" s="21"/>
      <c r="H291" s="21"/>
      <c r="I291" s="22"/>
      <c r="J291" s="22"/>
      <c r="K291" s="22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2"/>
      <c r="D292" s="21"/>
      <c r="E292" s="22"/>
      <c r="F292" s="22"/>
      <c r="G292" s="21"/>
      <c r="H292" s="21"/>
      <c r="I292" s="22"/>
      <c r="J292" s="22"/>
      <c r="K292" s="22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2"/>
      <c r="D293" s="21"/>
      <c r="E293" s="22"/>
      <c r="F293" s="22"/>
      <c r="G293" s="21"/>
      <c r="H293" s="21"/>
      <c r="I293" s="22"/>
      <c r="J293" s="22"/>
      <c r="K293" s="22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2"/>
      <c r="D294" s="21"/>
      <c r="E294" s="22"/>
      <c r="F294" s="22"/>
      <c r="G294" s="21"/>
      <c r="H294" s="21"/>
      <c r="I294" s="22"/>
      <c r="J294" s="22"/>
      <c r="K294" s="22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2"/>
      <c r="D295" s="21"/>
      <c r="E295" s="22"/>
      <c r="F295" s="22"/>
      <c r="G295" s="21"/>
      <c r="H295" s="21"/>
      <c r="I295" s="22"/>
      <c r="J295" s="22"/>
      <c r="K295" s="22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2"/>
      <c r="D296" s="21"/>
      <c r="E296" s="22"/>
      <c r="F296" s="22"/>
      <c r="G296" s="21"/>
      <c r="H296" s="21"/>
      <c r="I296" s="22"/>
      <c r="J296" s="22"/>
      <c r="K296" s="22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2"/>
      <c r="D297" s="21"/>
      <c r="E297" s="22"/>
      <c r="F297" s="22"/>
      <c r="G297" s="21"/>
      <c r="H297" s="21"/>
      <c r="I297" s="22"/>
      <c r="J297" s="22"/>
      <c r="K297" s="22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2"/>
      <c r="D298" s="21"/>
      <c r="E298" s="22"/>
      <c r="F298" s="22"/>
      <c r="G298" s="21"/>
      <c r="H298" s="21"/>
      <c r="I298" s="22"/>
      <c r="J298" s="22"/>
      <c r="K298" s="22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2"/>
      <c r="D299" s="21"/>
      <c r="E299" s="22"/>
      <c r="F299" s="22"/>
      <c r="G299" s="21"/>
      <c r="H299" s="21"/>
      <c r="I299" s="22"/>
      <c r="J299" s="22"/>
      <c r="K299" s="22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2"/>
      <c r="D300" s="21"/>
      <c r="E300" s="22"/>
      <c r="F300" s="22"/>
      <c r="G300" s="21"/>
      <c r="H300" s="21"/>
      <c r="I300" s="22"/>
      <c r="J300" s="22"/>
      <c r="K300" s="22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2"/>
      <c r="D301" s="21"/>
      <c r="E301" s="22"/>
      <c r="F301" s="22"/>
      <c r="G301" s="21"/>
      <c r="H301" s="21"/>
      <c r="I301" s="22"/>
      <c r="J301" s="22"/>
      <c r="K301" s="22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2"/>
      <c r="D302" s="21"/>
      <c r="E302" s="22"/>
      <c r="F302" s="22"/>
      <c r="G302" s="21"/>
      <c r="H302" s="21"/>
      <c r="I302" s="22"/>
      <c r="J302" s="22"/>
      <c r="K302" s="22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2"/>
      <c r="D303" s="21"/>
      <c r="E303" s="22"/>
      <c r="F303" s="22"/>
      <c r="G303" s="21"/>
      <c r="H303" s="21"/>
      <c r="I303" s="22"/>
      <c r="J303" s="22"/>
      <c r="K303" s="22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2"/>
      <c r="D304" s="21"/>
      <c r="E304" s="22"/>
      <c r="F304" s="22"/>
      <c r="G304" s="21"/>
      <c r="H304" s="21"/>
      <c r="I304" s="22"/>
      <c r="J304" s="22"/>
      <c r="K304" s="22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2"/>
      <c r="D305" s="21"/>
      <c r="E305" s="22"/>
      <c r="F305" s="22"/>
      <c r="G305" s="21"/>
      <c r="H305" s="21"/>
      <c r="I305" s="22"/>
      <c r="J305" s="22"/>
      <c r="K305" s="22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2"/>
      <c r="D306" s="21"/>
      <c r="E306" s="22"/>
      <c r="F306" s="22"/>
      <c r="G306" s="21"/>
      <c r="H306" s="21"/>
      <c r="I306" s="22"/>
      <c r="J306" s="22"/>
      <c r="K306" s="22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2"/>
      <c r="D307" s="21"/>
      <c r="E307" s="22"/>
      <c r="F307" s="22"/>
      <c r="G307" s="21"/>
      <c r="H307" s="21"/>
      <c r="I307" s="22"/>
      <c r="J307" s="22"/>
      <c r="K307" s="22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2"/>
      <c r="D308" s="21"/>
      <c r="E308" s="22"/>
      <c r="F308" s="22"/>
      <c r="G308" s="21"/>
      <c r="H308" s="21"/>
      <c r="I308" s="22"/>
      <c r="J308" s="22"/>
      <c r="K308" s="22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2"/>
      <c r="D309" s="21"/>
      <c r="E309" s="22"/>
      <c r="F309" s="22"/>
      <c r="G309" s="21"/>
      <c r="H309" s="21"/>
      <c r="I309" s="22"/>
      <c r="J309" s="22"/>
      <c r="K309" s="22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2"/>
      <c r="D310" s="21"/>
      <c r="E310" s="22"/>
      <c r="F310" s="22"/>
      <c r="G310" s="21"/>
      <c r="H310" s="21"/>
      <c r="I310" s="22"/>
      <c r="J310" s="22"/>
      <c r="K310" s="22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2"/>
      <c r="D311" s="21"/>
      <c r="E311" s="22"/>
      <c r="F311" s="22"/>
      <c r="G311" s="21"/>
      <c r="H311" s="21"/>
      <c r="I311" s="22"/>
      <c r="J311" s="22"/>
      <c r="K311" s="22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2"/>
      <c r="D312" s="21"/>
      <c r="E312" s="22"/>
      <c r="F312" s="22"/>
      <c r="G312" s="21"/>
      <c r="H312" s="21"/>
      <c r="I312" s="22"/>
      <c r="J312" s="22"/>
      <c r="K312" s="22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2"/>
      <c r="D313" s="21"/>
      <c r="E313" s="22"/>
      <c r="F313" s="22"/>
      <c r="G313" s="21"/>
      <c r="H313" s="21"/>
      <c r="I313" s="22"/>
      <c r="J313" s="22"/>
      <c r="K313" s="22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2"/>
      <c r="D314" s="21"/>
      <c r="E314" s="22"/>
      <c r="F314" s="22"/>
      <c r="G314" s="21"/>
      <c r="H314" s="21"/>
      <c r="I314" s="22"/>
      <c r="J314" s="22"/>
      <c r="K314" s="22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2"/>
      <c r="D315" s="21"/>
      <c r="E315" s="22"/>
      <c r="F315" s="22"/>
      <c r="G315" s="21"/>
      <c r="H315" s="21"/>
      <c r="I315" s="22"/>
      <c r="J315" s="22"/>
      <c r="K315" s="22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2"/>
      <c r="D316" s="21"/>
      <c r="E316" s="22"/>
      <c r="F316" s="22"/>
      <c r="G316" s="21"/>
      <c r="H316" s="21"/>
      <c r="I316" s="22"/>
      <c r="J316" s="22"/>
      <c r="K316" s="22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2"/>
      <c r="D317" s="21"/>
      <c r="E317" s="22"/>
      <c r="F317" s="22"/>
      <c r="G317" s="21"/>
      <c r="H317" s="21"/>
      <c r="I317" s="22"/>
      <c r="J317" s="22"/>
      <c r="K317" s="22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2"/>
      <c r="D318" s="21"/>
      <c r="E318" s="22"/>
      <c r="F318" s="22"/>
      <c r="G318" s="21"/>
      <c r="H318" s="21"/>
      <c r="I318" s="22"/>
      <c r="J318" s="22"/>
      <c r="K318" s="22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2"/>
      <c r="D319" s="21"/>
      <c r="E319" s="22"/>
      <c r="F319" s="22"/>
      <c r="G319" s="21"/>
      <c r="H319" s="21"/>
      <c r="I319" s="22"/>
      <c r="J319" s="22"/>
      <c r="K319" s="22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2"/>
      <c r="D320" s="21"/>
      <c r="E320" s="22"/>
      <c r="F320" s="22"/>
      <c r="G320" s="21"/>
      <c r="H320" s="21"/>
      <c r="I320" s="22"/>
      <c r="J320" s="22"/>
      <c r="K320" s="22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2"/>
      <c r="D321" s="21"/>
      <c r="E321" s="22"/>
      <c r="F321" s="22"/>
      <c r="G321" s="21"/>
      <c r="H321" s="21"/>
      <c r="I321" s="22"/>
      <c r="J321" s="22"/>
      <c r="K321" s="22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2"/>
      <c r="D322" s="21"/>
      <c r="E322" s="22"/>
      <c r="F322" s="22"/>
      <c r="G322" s="21"/>
      <c r="H322" s="21"/>
      <c r="I322" s="22"/>
      <c r="J322" s="22"/>
      <c r="K322" s="22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2"/>
      <c r="D323" s="21"/>
      <c r="E323" s="22"/>
      <c r="F323" s="22"/>
      <c r="G323" s="21"/>
      <c r="H323" s="21"/>
      <c r="I323" s="22"/>
      <c r="J323" s="22"/>
      <c r="K323" s="22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2"/>
      <c r="D324" s="21"/>
      <c r="E324" s="22"/>
      <c r="F324" s="22"/>
      <c r="G324" s="21"/>
      <c r="H324" s="21"/>
      <c r="I324" s="22"/>
      <c r="J324" s="22"/>
      <c r="K324" s="22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2"/>
      <c r="D325" s="21"/>
      <c r="E325" s="22"/>
      <c r="F325" s="22"/>
      <c r="G325" s="21"/>
      <c r="H325" s="21"/>
      <c r="I325" s="22"/>
      <c r="J325" s="22"/>
      <c r="K325" s="22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2"/>
      <c r="D326" s="21"/>
      <c r="E326" s="22"/>
      <c r="F326" s="22"/>
      <c r="G326" s="21"/>
      <c r="H326" s="21"/>
      <c r="I326" s="22"/>
      <c r="J326" s="22"/>
      <c r="K326" s="22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2"/>
      <c r="D327" s="21"/>
      <c r="E327" s="22"/>
      <c r="F327" s="22"/>
      <c r="G327" s="21"/>
      <c r="H327" s="21"/>
      <c r="I327" s="22"/>
      <c r="J327" s="22"/>
      <c r="K327" s="22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2"/>
      <c r="D328" s="21"/>
      <c r="E328" s="22"/>
      <c r="F328" s="22"/>
      <c r="G328" s="21"/>
      <c r="H328" s="21"/>
      <c r="I328" s="22"/>
      <c r="J328" s="22"/>
      <c r="K328" s="22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2"/>
      <c r="D329" s="21"/>
      <c r="E329" s="22"/>
      <c r="F329" s="22"/>
      <c r="G329" s="21"/>
      <c r="H329" s="21"/>
      <c r="I329" s="22"/>
      <c r="J329" s="22"/>
      <c r="K329" s="22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2"/>
      <c r="D330" s="21"/>
      <c r="E330" s="22"/>
      <c r="F330" s="22"/>
      <c r="G330" s="21"/>
      <c r="H330" s="21"/>
      <c r="I330" s="22"/>
      <c r="J330" s="22"/>
      <c r="K330" s="22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2"/>
      <c r="D331" s="21"/>
      <c r="E331" s="22"/>
      <c r="F331" s="22"/>
      <c r="G331" s="21"/>
      <c r="H331" s="21"/>
      <c r="I331" s="22"/>
      <c r="J331" s="22"/>
      <c r="K331" s="22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2"/>
      <c r="D332" s="21"/>
      <c r="E332" s="22"/>
      <c r="F332" s="22"/>
      <c r="G332" s="21"/>
      <c r="H332" s="21"/>
      <c r="I332" s="22"/>
      <c r="J332" s="22"/>
      <c r="K332" s="22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2"/>
      <c r="D333" s="21"/>
      <c r="E333" s="22"/>
      <c r="F333" s="22"/>
      <c r="G333" s="21"/>
      <c r="H333" s="21"/>
      <c r="I333" s="22"/>
      <c r="J333" s="22"/>
      <c r="K333" s="22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2"/>
      <c r="D334" s="21"/>
      <c r="E334" s="22"/>
      <c r="F334" s="22"/>
      <c r="G334" s="21"/>
      <c r="H334" s="21"/>
      <c r="I334" s="22"/>
      <c r="J334" s="22"/>
      <c r="K334" s="22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2"/>
      <c r="D335" s="21"/>
      <c r="E335" s="22"/>
      <c r="F335" s="22"/>
      <c r="G335" s="21"/>
      <c r="H335" s="21"/>
      <c r="I335" s="22"/>
      <c r="J335" s="22"/>
      <c r="K335" s="22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2"/>
      <c r="D336" s="21"/>
      <c r="E336" s="22"/>
      <c r="F336" s="22"/>
      <c r="G336" s="21"/>
      <c r="H336" s="21"/>
      <c r="I336" s="22"/>
      <c r="J336" s="22"/>
      <c r="K336" s="22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2"/>
      <c r="D337" s="21"/>
      <c r="E337" s="22"/>
      <c r="F337" s="22"/>
      <c r="G337" s="21"/>
      <c r="H337" s="21"/>
      <c r="I337" s="22"/>
      <c r="J337" s="22"/>
      <c r="K337" s="22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2"/>
      <c r="D338" s="21"/>
      <c r="E338" s="22"/>
      <c r="F338" s="22"/>
      <c r="G338" s="21"/>
      <c r="H338" s="21"/>
      <c r="I338" s="22"/>
      <c r="J338" s="22"/>
      <c r="K338" s="22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2"/>
      <c r="D339" s="21"/>
      <c r="E339" s="22"/>
      <c r="F339" s="22"/>
      <c r="G339" s="21"/>
      <c r="H339" s="21"/>
      <c r="I339" s="22"/>
      <c r="J339" s="22"/>
      <c r="K339" s="22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2"/>
      <c r="D340" s="21"/>
      <c r="E340" s="22"/>
      <c r="F340" s="22"/>
      <c r="G340" s="21"/>
      <c r="H340" s="21"/>
      <c r="I340" s="22"/>
      <c r="J340" s="22"/>
      <c r="K340" s="22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2"/>
      <c r="D341" s="21"/>
      <c r="E341" s="22"/>
      <c r="F341" s="22"/>
      <c r="G341" s="21"/>
      <c r="H341" s="21"/>
      <c r="I341" s="22"/>
      <c r="J341" s="22"/>
      <c r="K341" s="22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2"/>
      <c r="D342" s="21"/>
      <c r="E342" s="22"/>
      <c r="F342" s="22"/>
      <c r="G342" s="21"/>
      <c r="H342" s="21"/>
      <c r="I342" s="22"/>
      <c r="J342" s="22"/>
      <c r="K342" s="22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2"/>
      <c r="D343" s="21"/>
      <c r="E343" s="22"/>
      <c r="F343" s="22"/>
      <c r="G343" s="21"/>
      <c r="H343" s="21"/>
      <c r="I343" s="22"/>
      <c r="J343" s="22"/>
      <c r="K343" s="22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2"/>
      <c r="D344" s="21"/>
      <c r="E344" s="22"/>
      <c r="F344" s="22"/>
      <c r="G344" s="21"/>
      <c r="H344" s="21"/>
      <c r="I344" s="22"/>
      <c r="J344" s="22"/>
      <c r="K344" s="22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2"/>
      <c r="D345" s="21"/>
      <c r="E345" s="22"/>
      <c r="F345" s="22"/>
      <c r="G345" s="21"/>
      <c r="H345" s="21"/>
      <c r="I345" s="22"/>
      <c r="J345" s="22"/>
      <c r="K345" s="22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2"/>
      <c r="D346" s="21"/>
      <c r="E346" s="22"/>
      <c r="F346" s="22"/>
      <c r="G346" s="21"/>
      <c r="H346" s="21"/>
      <c r="I346" s="22"/>
      <c r="J346" s="22"/>
      <c r="K346" s="22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2"/>
      <c r="D347" s="21"/>
      <c r="E347" s="22"/>
      <c r="F347" s="22"/>
      <c r="G347" s="21"/>
      <c r="H347" s="21"/>
      <c r="I347" s="22"/>
      <c r="J347" s="22"/>
      <c r="K347" s="22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2"/>
      <c r="D348" s="21"/>
      <c r="E348" s="22"/>
      <c r="F348" s="22"/>
      <c r="G348" s="21"/>
      <c r="H348" s="21"/>
      <c r="I348" s="22"/>
      <c r="J348" s="22"/>
      <c r="K348" s="22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2"/>
      <c r="D349" s="21"/>
      <c r="E349" s="22"/>
      <c r="F349" s="22"/>
      <c r="G349" s="21"/>
      <c r="H349" s="21"/>
      <c r="I349" s="22"/>
      <c r="J349" s="22"/>
      <c r="K349" s="22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2"/>
      <c r="D350" s="21"/>
      <c r="E350" s="22"/>
      <c r="F350" s="22"/>
      <c r="G350" s="21"/>
      <c r="H350" s="21"/>
      <c r="I350" s="22"/>
      <c r="J350" s="22"/>
      <c r="K350" s="22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2"/>
      <c r="D351" s="21"/>
      <c r="E351" s="22"/>
      <c r="F351" s="22"/>
      <c r="G351" s="21"/>
      <c r="H351" s="21"/>
      <c r="I351" s="22"/>
      <c r="J351" s="22"/>
      <c r="K351" s="22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2"/>
      <c r="D352" s="21"/>
      <c r="E352" s="22"/>
      <c r="F352" s="22"/>
      <c r="G352" s="21"/>
      <c r="H352" s="21"/>
      <c r="I352" s="22"/>
      <c r="J352" s="22"/>
      <c r="K352" s="22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2"/>
      <c r="D353" s="21"/>
      <c r="E353" s="22"/>
      <c r="F353" s="22"/>
      <c r="G353" s="21"/>
      <c r="H353" s="21"/>
      <c r="I353" s="22"/>
      <c r="J353" s="22"/>
      <c r="K353" s="22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2"/>
      <c r="D354" s="21"/>
      <c r="E354" s="22"/>
      <c r="F354" s="22"/>
      <c r="G354" s="21"/>
      <c r="H354" s="21"/>
      <c r="I354" s="22"/>
      <c r="J354" s="22"/>
      <c r="K354" s="22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2"/>
      <c r="D355" s="21"/>
      <c r="E355" s="22"/>
      <c r="F355" s="22"/>
      <c r="G355" s="21"/>
      <c r="H355" s="21"/>
      <c r="I355" s="22"/>
      <c r="J355" s="22"/>
      <c r="K355" s="22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2"/>
      <c r="D356" s="21"/>
      <c r="E356" s="22"/>
      <c r="F356" s="22"/>
      <c r="G356" s="21"/>
      <c r="H356" s="21"/>
      <c r="I356" s="22"/>
      <c r="J356" s="22"/>
      <c r="K356" s="22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2"/>
      <c r="D357" s="21"/>
      <c r="E357" s="22"/>
      <c r="F357" s="22"/>
      <c r="G357" s="21"/>
      <c r="H357" s="21"/>
      <c r="I357" s="22"/>
      <c r="J357" s="22"/>
      <c r="K357" s="22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2"/>
      <c r="D358" s="21"/>
      <c r="E358" s="22"/>
      <c r="F358" s="22"/>
      <c r="G358" s="21"/>
      <c r="H358" s="21"/>
      <c r="I358" s="22"/>
      <c r="J358" s="22"/>
      <c r="K358" s="22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2"/>
      <c r="D359" s="21"/>
      <c r="E359" s="22"/>
      <c r="F359" s="22"/>
      <c r="G359" s="21"/>
      <c r="H359" s="21"/>
      <c r="I359" s="22"/>
      <c r="J359" s="22"/>
      <c r="K359" s="22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2"/>
      <c r="D360" s="21"/>
      <c r="E360" s="22"/>
      <c r="F360" s="22"/>
      <c r="G360" s="21"/>
      <c r="H360" s="21"/>
      <c r="I360" s="22"/>
      <c r="J360" s="22"/>
      <c r="K360" s="22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2"/>
      <c r="D361" s="21"/>
      <c r="E361" s="22"/>
      <c r="F361" s="22"/>
      <c r="G361" s="21"/>
      <c r="H361" s="21"/>
      <c r="I361" s="22"/>
      <c r="J361" s="22"/>
      <c r="K361" s="22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2"/>
      <c r="D362" s="21"/>
      <c r="E362" s="22"/>
      <c r="F362" s="22"/>
      <c r="G362" s="21"/>
      <c r="H362" s="21"/>
      <c r="I362" s="22"/>
      <c r="J362" s="22"/>
      <c r="K362" s="22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2"/>
      <c r="D363" s="21"/>
      <c r="E363" s="22"/>
      <c r="F363" s="22"/>
      <c r="G363" s="21"/>
      <c r="H363" s="21"/>
      <c r="I363" s="22"/>
      <c r="J363" s="22"/>
      <c r="K363" s="22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2"/>
      <c r="D364" s="21"/>
      <c r="E364" s="22"/>
      <c r="F364" s="22"/>
      <c r="G364" s="21"/>
      <c r="H364" s="21"/>
      <c r="I364" s="22"/>
      <c r="J364" s="22"/>
      <c r="K364" s="22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2"/>
      <c r="D365" s="21"/>
      <c r="E365" s="22"/>
      <c r="F365" s="22"/>
      <c r="G365" s="21"/>
      <c r="H365" s="21"/>
      <c r="I365" s="22"/>
      <c r="J365" s="22"/>
      <c r="K365" s="22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2"/>
      <c r="D366" s="21"/>
      <c r="E366" s="22"/>
      <c r="F366" s="22"/>
      <c r="G366" s="21"/>
      <c r="H366" s="21"/>
      <c r="I366" s="22"/>
      <c r="J366" s="22"/>
      <c r="K366" s="22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2"/>
      <c r="D367" s="21"/>
      <c r="E367" s="22"/>
      <c r="F367" s="22"/>
      <c r="G367" s="21"/>
      <c r="H367" s="21"/>
      <c r="I367" s="22"/>
      <c r="J367" s="22"/>
      <c r="K367" s="22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2"/>
      <c r="D368" s="21"/>
      <c r="E368" s="22"/>
      <c r="F368" s="22"/>
      <c r="G368" s="21"/>
      <c r="H368" s="21"/>
      <c r="I368" s="22"/>
      <c r="J368" s="22"/>
      <c r="K368" s="22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2"/>
      <c r="D369" s="21"/>
      <c r="E369" s="22"/>
      <c r="F369" s="22"/>
      <c r="G369" s="21"/>
      <c r="H369" s="21"/>
      <c r="I369" s="22"/>
      <c r="J369" s="22"/>
      <c r="K369" s="22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2"/>
      <c r="D370" s="21"/>
      <c r="E370" s="22"/>
      <c r="F370" s="22"/>
      <c r="G370" s="21"/>
      <c r="H370" s="21"/>
      <c r="I370" s="22"/>
      <c r="J370" s="22"/>
      <c r="K370" s="22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2"/>
      <c r="D371" s="21"/>
      <c r="E371" s="22"/>
      <c r="F371" s="22"/>
      <c r="G371" s="21"/>
      <c r="H371" s="21"/>
      <c r="I371" s="22"/>
      <c r="J371" s="22"/>
      <c r="K371" s="22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2"/>
      <c r="D372" s="21"/>
      <c r="E372" s="22"/>
      <c r="F372" s="22"/>
      <c r="G372" s="21"/>
      <c r="H372" s="21"/>
      <c r="I372" s="22"/>
      <c r="J372" s="22"/>
      <c r="K372" s="22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2"/>
      <c r="D373" s="21"/>
      <c r="E373" s="22"/>
      <c r="F373" s="22"/>
      <c r="G373" s="21"/>
      <c r="H373" s="21"/>
      <c r="I373" s="22"/>
      <c r="J373" s="22"/>
      <c r="K373" s="22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2"/>
      <c r="D374" s="21"/>
      <c r="E374" s="22"/>
      <c r="F374" s="22"/>
      <c r="G374" s="21"/>
      <c r="H374" s="21"/>
      <c r="I374" s="22"/>
      <c r="J374" s="22"/>
      <c r="K374" s="22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2"/>
      <c r="D375" s="21"/>
      <c r="E375" s="22"/>
      <c r="F375" s="22"/>
      <c r="G375" s="21"/>
      <c r="H375" s="21"/>
      <c r="I375" s="22"/>
      <c r="J375" s="22"/>
      <c r="K375" s="22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2"/>
      <c r="D376" s="21"/>
      <c r="E376" s="22"/>
      <c r="F376" s="22"/>
      <c r="G376" s="21"/>
      <c r="H376" s="21"/>
      <c r="I376" s="22"/>
      <c r="J376" s="22"/>
      <c r="K376" s="22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2"/>
      <c r="D377" s="21"/>
      <c r="E377" s="22"/>
      <c r="F377" s="22"/>
      <c r="G377" s="21"/>
      <c r="H377" s="21"/>
      <c r="I377" s="22"/>
      <c r="J377" s="22"/>
      <c r="K377" s="22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2"/>
      <c r="D378" s="21"/>
      <c r="E378" s="22"/>
      <c r="F378" s="22"/>
      <c r="G378" s="21"/>
      <c r="H378" s="21"/>
      <c r="I378" s="22"/>
      <c r="J378" s="22"/>
      <c r="K378" s="22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2"/>
      <c r="D379" s="21"/>
      <c r="E379" s="22"/>
      <c r="F379" s="22"/>
      <c r="G379" s="21"/>
      <c r="H379" s="21"/>
      <c r="I379" s="22"/>
      <c r="J379" s="22"/>
      <c r="K379" s="22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2"/>
      <c r="D380" s="21"/>
      <c r="E380" s="22"/>
      <c r="F380" s="22"/>
      <c r="G380" s="21"/>
      <c r="H380" s="21"/>
      <c r="I380" s="22"/>
      <c r="J380" s="22"/>
      <c r="K380" s="22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2"/>
      <c r="D381" s="21"/>
      <c r="E381" s="22"/>
      <c r="F381" s="22"/>
      <c r="G381" s="21"/>
      <c r="H381" s="21"/>
      <c r="I381" s="22"/>
      <c r="J381" s="22"/>
      <c r="K381" s="22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2"/>
      <c r="D382" s="21"/>
      <c r="E382" s="22"/>
      <c r="F382" s="22"/>
      <c r="G382" s="21"/>
      <c r="H382" s="21"/>
      <c r="I382" s="22"/>
      <c r="J382" s="22"/>
      <c r="K382" s="22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2"/>
      <c r="D383" s="21"/>
      <c r="E383" s="22"/>
      <c r="F383" s="22"/>
      <c r="G383" s="21"/>
      <c r="H383" s="21"/>
      <c r="I383" s="22"/>
      <c r="J383" s="22"/>
      <c r="K383" s="22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2"/>
      <c r="D384" s="21"/>
      <c r="E384" s="22"/>
      <c r="F384" s="22"/>
      <c r="G384" s="21"/>
      <c r="H384" s="21"/>
      <c r="I384" s="22"/>
      <c r="J384" s="22"/>
      <c r="K384" s="22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2"/>
      <c r="D385" s="21"/>
      <c r="E385" s="22"/>
      <c r="F385" s="22"/>
      <c r="G385" s="21"/>
      <c r="H385" s="21"/>
      <c r="I385" s="22"/>
      <c r="J385" s="22"/>
      <c r="K385" s="22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2"/>
      <c r="D386" s="21"/>
      <c r="E386" s="22"/>
      <c r="F386" s="22"/>
      <c r="G386" s="21"/>
      <c r="H386" s="21"/>
      <c r="I386" s="22"/>
      <c r="J386" s="22"/>
      <c r="K386" s="22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2"/>
      <c r="D387" s="21"/>
      <c r="E387" s="22"/>
      <c r="F387" s="22"/>
      <c r="G387" s="21"/>
      <c r="H387" s="21"/>
      <c r="I387" s="22"/>
      <c r="J387" s="22"/>
      <c r="K387" s="22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2"/>
      <c r="D388" s="21"/>
      <c r="E388" s="22"/>
      <c r="F388" s="22"/>
      <c r="G388" s="21"/>
      <c r="H388" s="21"/>
      <c r="I388" s="22"/>
      <c r="J388" s="22"/>
      <c r="K388" s="22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2"/>
      <c r="D389" s="21"/>
      <c r="E389" s="22"/>
      <c r="F389" s="22"/>
      <c r="G389" s="21"/>
      <c r="H389" s="21"/>
      <c r="I389" s="22"/>
      <c r="J389" s="22"/>
      <c r="K389" s="22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2"/>
      <c r="D390" s="21"/>
      <c r="E390" s="22"/>
      <c r="F390" s="22"/>
      <c r="G390" s="21"/>
      <c r="H390" s="21"/>
      <c r="I390" s="22"/>
      <c r="J390" s="22"/>
      <c r="K390" s="22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2"/>
      <c r="D391" s="21"/>
      <c r="E391" s="22"/>
      <c r="F391" s="22"/>
      <c r="G391" s="21"/>
      <c r="H391" s="21"/>
      <c r="I391" s="22"/>
      <c r="J391" s="22"/>
      <c r="K391" s="22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2"/>
      <c r="D392" s="21"/>
      <c r="E392" s="22"/>
      <c r="F392" s="22"/>
      <c r="G392" s="21"/>
      <c r="H392" s="21"/>
      <c r="I392" s="22"/>
      <c r="J392" s="22"/>
      <c r="K392" s="22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2"/>
      <c r="D393" s="21"/>
      <c r="E393" s="22"/>
      <c r="F393" s="22"/>
      <c r="G393" s="21"/>
      <c r="H393" s="21"/>
      <c r="I393" s="22"/>
      <c r="J393" s="22"/>
      <c r="K393" s="22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2"/>
      <c r="D394" s="21"/>
      <c r="E394" s="22"/>
      <c r="F394" s="22"/>
      <c r="G394" s="21"/>
      <c r="H394" s="21"/>
      <c r="I394" s="22"/>
      <c r="J394" s="22"/>
      <c r="K394" s="22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2"/>
      <c r="D395" s="21"/>
      <c r="E395" s="22"/>
      <c r="F395" s="22"/>
      <c r="G395" s="21"/>
      <c r="H395" s="21"/>
      <c r="I395" s="22"/>
      <c r="J395" s="22"/>
      <c r="K395" s="22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2"/>
      <c r="D396" s="21"/>
      <c r="E396" s="22"/>
      <c r="F396" s="22"/>
      <c r="G396" s="21"/>
      <c r="H396" s="21"/>
      <c r="I396" s="22"/>
      <c r="J396" s="22"/>
      <c r="K396" s="22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2"/>
      <c r="D397" s="21"/>
      <c r="E397" s="22"/>
      <c r="F397" s="22"/>
      <c r="G397" s="21"/>
      <c r="H397" s="21"/>
      <c r="I397" s="22"/>
      <c r="J397" s="22"/>
      <c r="K397" s="22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2"/>
      <c r="D398" s="21"/>
      <c r="E398" s="22"/>
      <c r="F398" s="22"/>
      <c r="G398" s="21"/>
      <c r="H398" s="21"/>
      <c r="I398" s="22"/>
      <c r="J398" s="22"/>
      <c r="K398" s="22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2"/>
      <c r="D399" s="21"/>
      <c r="E399" s="22"/>
      <c r="F399" s="22"/>
      <c r="G399" s="21"/>
      <c r="H399" s="21"/>
      <c r="I399" s="22"/>
      <c r="J399" s="22"/>
      <c r="K399" s="22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2"/>
      <c r="D400" s="21"/>
      <c r="E400" s="22"/>
      <c r="F400" s="22"/>
      <c r="G400" s="21"/>
      <c r="H400" s="21"/>
      <c r="I400" s="22"/>
      <c r="J400" s="22"/>
      <c r="K400" s="22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2"/>
      <c r="D401" s="21"/>
      <c r="E401" s="22"/>
      <c r="F401" s="22"/>
      <c r="G401" s="21"/>
      <c r="H401" s="21"/>
      <c r="I401" s="22"/>
      <c r="J401" s="22"/>
      <c r="K401" s="22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2"/>
      <c r="D402" s="21"/>
      <c r="E402" s="22"/>
      <c r="F402" s="22"/>
      <c r="G402" s="21"/>
      <c r="H402" s="21"/>
      <c r="I402" s="22"/>
      <c r="J402" s="22"/>
      <c r="K402" s="22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2"/>
      <c r="D403" s="21"/>
      <c r="E403" s="22"/>
      <c r="F403" s="22"/>
      <c r="G403" s="21"/>
      <c r="H403" s="21"/>
      <c r="I403" s="22"/>
      <c r="J403" s="22"/>
      <c r="K403" s="22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2"/>
      <c r="D404" s="21"/>
      <c r="E404" s="22"/>
      <c r="F404" s="22"/>
      <c r="G404" s="21"/>
      <c r="H404" s="21"/>
      <c r="I404" s="22"/>
      <c r="J404" s="22"/>
      <c r="K404" s="22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2"/>
      <c r="D405" s="21"/>
      <c r="E405" s="22"/>
      <c r="F405" s="22"/>
      <c r="G405" s="21"/>
      <c r="H405" s="21"/>
      <c r="I405" s="22"/>
      <c r="J405" s="22"/>
      <c r="K405" s="22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2"/>
      <c r="D406" s="21"/>
      <c r="E406" s="22"/>
      <c r="F406" s="22"/>
      <c r="G406" s="21"/>
      <c r="H406" s="21"/>
      <c r="I406" s="22"/>
      <c r="J406" s="22"/>
      <c r="K406" s="22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2"/>
      <c r="D407" s="21"/>
      <c r="E407" s="22"/>
      <c r="F407" s="22"/>
      <c r="G407" s="21"/>
      <c r="H407" s="21"/>
      <c r="I407" s="22"/>
      <c r="J407" s="22"/>
      <c r="K407" s="22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2"/>
      <c r="D408" s="21"/>
      <c r="E408" s="22"/>
      <c r="F408" s="22"/>
      <c r="G408" s="21"/>
      <c r="H408" s="21"/>
      <c r="I408" s="22"/>
      <c r="J408" s="22"/>
      <c r="K408" s="22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2"/>
      <c r="D409" s="21"/>
      <c r="E409" s="22"/>
      <c r="F409" s="22"/>
      <c r="G409" s="21"/>
      <c r="H409" s="21"/>
      <c r="I409" s="22"/>
      <c r="J409" s="22"/>
      <c r="K409" s="22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2"/>
      <c r="D410" s="21"/>
      <c r="E410" s="22"/>
      <c r="F410" s="22"/>
      <c r="G410" s="21"/>
      <c r="H410" s="21"/>
      <c r="I410" s="22"/>
      <c r="J410" s="22"/>
      <c r="K410" s="22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2"/>
      <c r="D411" s="21"/>
      <c r="E411" s="22"/>
      <c r="F411" s="22"/>
      <c r="G411" s="21"/>
      <c r="H411" s="21"/>
      <c r="I411" s="22"/>
      <c r="J411" s="22"/>
      <c r="K411" s="22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2"/>
      <c r="D412" s="21"/>
      <c r="E412" s="22"/>
      <c r="F412" s="22"/>
      <c r="G412" s="21"/>
      <c r="H412" s="21"/>
      <c r="I412" s="22"/>
      <c r="J412" s="22"/>
      <c r="K412" s="22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2"/>
      <c r="D413" s="21"/>
      <c r="E413" s="22"/>
      <c r="F413" s="22"/>
      <c r="G413" s="21"/>
      <c r="H413" s="21"/>
      <c r="I413" s="22"/>
      <c r="J413" s="22"/>
      <c r="K413" s="22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2"/>
      <c r="D414" s="21"/>
      <c r="E414" s="22"/>
      <c r="F414" s="22"/>
      <c r="G414" s="21"/>
      <c r="H414" s="21"/>
      <c r="I414" s="22"/>
      <c r="J414" s="22"/>
      <c r="K414" s="22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2"/>
      <c r="D415" s="21"/>
      <c r="E415" s="22"/>
      <c r="F415" s="22"/>
      <c r="G415" s="21"/>
      <c r="H415" s="21"/>
      <c r="I415" s="22"/>
      <c r="J415" s="22"/>
      <c r="K415" s="22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2"/>
      <c r="D416" s="21"/>
      <c r="E416" s="22"/>
      <c r="F416" s="22"/>
      <c r="G416" s="21"/>
      <c r="H416" s="21"/>
      <c r="I416" s="22"/>
      <c r="J416" s="22"/>
      <c r="K416" s="22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2"/>
      <c r="D417" s="21"/>
      <c r="E417" s="22"/>
      <c r="F417" s="22"/>
      <c r="G417" s="21"/>
      <c r="H417" s="21"/>
      <c r="I417" s="22"/>
      <c r="J417" s="22"/>
      <c r="K417" s="22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2"/>
      <c r="D418" s="21"/>
      <c r="E418" s="22"/>
      <c r="F418" s="22"/>
      <c r="G418" s="21"/>
      <c r="H418" s="21"/>
      <c r="I418" s="22"/>
      <c r="J418" s="22"/>
      <c r="K418" s="22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2"/>
      <c r="D419" s="21"/>
      <c r="E419" s="22"/>
      <c r="F419" s="22"/>
      <c r="G419" s="21"/>
      <c r="H419" s="21"/>
      <c r="I419" s="22"/>
      <c r="J419" s="22"/>
      <c r="K419" s="22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2"/>
      <c r="D420" s="21"/>
      <c r="E420" s="22"/>
      <c r="F420" s="22"/>
      <c r="G420" s="21"/>
      <c r="H420" s="21"/>
      <c r="I420" s="22"/>
      <c r="J420" s="22"/>
      <c r="K420" s="22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2"/>
      <c r="D421" s="21"/>
      <c r="E421" s="22"/>
      <c r="F421" s="22"/>
      <c r="G421" s="21"/>
      <c r="H421" s="21"/>
      <c r="I421" s="22"/>
      <c r="J421" s="22"/>
      <c r="K421" s="22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2"/>
      <c r="D422" s="21"/>
      <c r="E422" s="22"/>
      <c r="F422" s="22"/>
      <c r="G422" s="21"/>
      <c r="H422" s="21"/>
      <c r="I422" s="22"/>
      <c r="J422" s="22"/>
      <c r="K422" s="22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2"/>
      <c r="D423" s="21"/>
      <c r="E423" s="22"/>
      <c r="F423" s="22"/>
      <c r="G423" s="21"/>
      <c r="H423" s="21"/>
      <c r="I423" s="22"/>
      <c r="J423" s="22"/>
      <c r="K423" s="22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2"/>
      <c r="D424" s="21"/>
      <c r="E424" s="22"/>
      <c r="F424" s="22"/>
      <c r="G424" s="21"/>
      <c r="H424" s="21"/>
      <c r="I424" s="22"/>
      <c r="J424" s="22"/>
      <c r="K424" s="22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2"/>
      <c r="D425" s="21"/>
      <c r="E425" s="22"/>
      <c r="F425" s="22"/>
      <c r="G425" s="21"/>
      <c r="H425" s="21"/>
      <c r="I425" s="22"/>
      <c r="J425" s="22"/>
      <c r="K425" s="22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2"/>
      <c r="D426" s="21"/>
      <c r="E426" s="22"/>
      <c r="F426" s="22"/>
      <c r="G426" s="21"/>
      <c r="H426" s="21"/>
      <c r="I426" s="22"/>
      <c r="J426" s="22"/>
      <c r="K426" s="22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2"/>
      <c r="D427" s="21"/>
      <c r="E427" s="22"/>
      <c r="F427" s="22"/>
      <c r="G427" s="21"/>
      <c r="H427" s="21"/>
      <c r="I427" s="22"/>
      <c r="J427" s="22"/>
      <c r="K427" s="22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2"/>
      <c r="D428" s="21"/>
      <c r="E428" s="22"/>
      <c r="F428" s="22"/>
      <c r="G428" s="21"/>
      <c r="H428" s="21"/>
      <c r="I428" s="22"/>
      <c r="J428" s="22"/>
      <c r="K428" s="22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2"/>
      <c r="D429" s="21"/>
      <c r="E429" s="22"/>
      <c r="F429" s="22"/>
      <c r="G429" s="21"/>
      <c r="H429" s="21"/>
      <c r="I429" s="22"/>
      <c r="J429" s="22"/>
      <c r="K429" s="22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2"/>
      <c r="D430" s="21"/>
      <c r="E430" s="22"/>
      <c r="F430" s="22"/>
      <c r="G430" s="21"/>
      <c r="H430" s="21"/>
      <c r="I430" s="22"/>
      <c r="J430" s="22"/>
      <c r="K430" s="22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2"/>
      <c r="D431" s="21"/>
      <c r="E431" s="22"/>
      <c r="F431" s="22"/>
      <c r="G431" s="21"/>
      <c r="H431" s="21"/>
      <c r="I431" s="22"/>
      <c r="J431" s="22"/>
      <c r="K431" s="22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2"/>
      <c r="D432" s="21"/>
      <c r="E432" s="22"/>
      <c r="F432" s="22"/>
      <c r="G432" s="21"/>
      <c r="H432" s="21"/>
      <c r="I432" s="22"/>
      <c r="J432" s="22"/>
      <c r="K432" s="22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2"/>
      <c r="D433" s="21"/>
      <c r="E433" s="22"/>
      <c r="F433" s="22"/>
      <c r="G433" s="21"/>
      <c r="H433" s="21"/>
      <c r="I433" s="22"/>
      <c r="J433" s="22"/>
      <c r="K433" s="22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2"/>
      <c r="D434" s="21"/>
      <c r="E434" s="22"/>
      <c r="F434" s="22"/>
      <c r="G434" s="21"/>
      <c r="H434" s="21"/>
      <c r="I434" s="22"/>
      <c r="J434" s="22"/>
      <c r="K434" s="22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2"/>
      <c r="D435" s="21"/>
      <c r="E435" s="22"/>
      <c r="F435" s="22"/>
      <c r="G435" s="21"/>
      <c r="H435" s="21"/>
      <c r="I435" s="22"/>
      <c r="J435" s="22"/>
      <c r="K435" s="22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2"/>
      <c r="D436" s="21"/>
      <c r="E436" s="22"/>
      <c r="F436" s="22"/>
      <c r="G436" s="21"/>
      <c r="H436" s="21"/>
      <c r="I436" s="22"/>
      <c r="J436" s="22"/>
      <c r="K436" s="22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2"/>
      <c r="D437" s="21"/>
      <c r="E437" s="22"/>
      <c r="F437" s="22"/>
      <c r="G437" s="21"/>
      <c r="H437" s="21"/>
      <c r="I437" s="22"/>
      <c r="J437" s="22"/>
      <c r="K437" s="22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2"/>
      <c r="D438" s="21"/>
      <c r="E438" s="22"/>
      <c r="F438" s="22"/>
      <c r="G438" s="21"/>
      <c r="H438" s="21"/>
      <c r="I438" s="22"/>
      <c r="J438" s="22"/>
      <c r="K438" s="22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2"/>
      <c r="D439" s="21"/>
      <c r="E439" s="22"/>
      <c r="F439" s="22"/>
      <c r="G439" s="21"/>
      <c r="H439" s="21"/>
      <c r="I439" s="22"/>
      <c r="J439" s="22"/>
      <c r="K439" s="22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2"/>
      <c r="D440" s="21"/>
      <c r="E440" s="22"/>
      <c r="F440" s="22"/>
      <c r="G440" s="21"/>
      <c r="H440" s="21"/>
      <c r="I440" s="22"/>
      <c r="J440" s="22"/>
      <c r="K440" s="22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2"/>
      <c r="D441" s="21"/>
      <c r="E441" s="22"/>
      <c r="F441" s="22"/>
      <c r="G441" s="21"/>
      <c r="H441" s="21"/>
      <c r="I441" s="22"/>
      <c r="J441" s="22"/>
      <c r="K441" s="22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2"/>
      <c r="D442" s="21"/>
      <c r="E442" s="22"/>
      <c r="F442" s="22"/>
      <c r="G442" s="21"/>
      <c r="H442" s="21"/>
      <c r="I442" s="22"/>
      <c r="J442" s="22"/>
      <c r="K442" s="22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2"/>
      <c r="D443" s="21"/>
      <c r="E443" s="22"/>
      <c r="F443" s="22"/>
      <c r="G443" s="21"/>
      <c r="H443" s="21"/>
      <c r="I443" s="22"/>
      <c r="J443" s="22"/>
      <c r="K443" s="22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2"/>
      <c r="D444" s="21"/>
      <c r="E444" s="22"/>
      <c r="F444" s="22"/>
      <c r="G444" s="21"/>
      <c r="H444" s="21"/>
      <c r="I444" s="22"/>
      <c r="J444" s="22"/>
      <c r="K444" s="22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2"/>
      <c r="D445" s="21"/>
      <c r="E445" s="22"/>
      <c r="F445" s="22"/>
      <c r="G445" s="21"/>
      <c r="H445" s="21"/>
      <c r="I445" s="22"/>
      <c r="J445" s="22"/>
      <c r="K445" s="22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2"/>
      <c r="D446" s="21"/>
      <c r="E446" s="22"/>
      <c r="F446" s="22"/>
      <c r="G446" s="21"/>
      <c r="H446" s="21"/>
      <c r="I446" s="22"/>
      <c r="J446" s="22"/>
      <c r="K446" s="22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2"/>
      <c r="D447" s="21"/>
      <c r="E447" s="22"/>
      <c r="F447" s="22"/>
      <c r="G447" s="21"/>
      <c r="H447" s="21"/>
      <c r="I447" s="22"/>
      <c r="J447" s="22"/>
      <c r="K447" s="22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2"/>
      <c r="D448" s="21"/>
      <c r="E448" s="22"/>
      <c r="F448" s="22"/>
      <c r="G448" s="21"/>
      <c r="H448" s="21"/>
      <c r="I448" s="22"/>
      <c r="J448" s="22"/>
      <c r="K448" s="22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2"/>
      <c r="D449" s="21"/>
      <c r="E449" s="22"/>
      <c r="F449" s="22"/>
      <c r="G449" s="21"/>
      <c r="H449" s="21"/>
      <c r="I449" s="22"/>
      <c r="J449" s="22"/>
      <c r="K449" s="22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2"/>
      <c r="D450" s="21"/>
      <c r="E450" s="22"/>
      <c r="F450" s="22"/>
      <c r="G450" s="21"/>
      <c r="H450" s="21"/>
      <c r="I450" s="22"/>
      <c r="J450" s="22"/>
      <c r="K450" s="22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2"/>
      <c r="D451" s="21"/>
      <c r="E451" s="22"/>
      <c r="F451" s="22"/>
      <c r="G451" s="21"/>
      <c r="H451" s="21"/>
      <c r="I451" s="22"/>
      <c r="J451" s="22"/>
      <c r="K451" s="22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2"/>
      <c r="D452" s="21"/>
      <c r="E452" s="22"/>
      <c r="F452" s="22"/>
      <c r="G452" s="21"/>
      <c r="H452" s="21"/>
      <c r="I452" s="22"/>
      <c r="J452" s="22"/>
      <c r="K452" s="22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2"/>
      <c r="D453" s="21"/>
      <c r="E453" s="22"/>
      <c r="F453" s="22"/>
      <c r="G453" s="21"/>
      <c r="H453" s="21"/>
      <c r="I453" s="22"/>
      <c r="J453" s="22"/>
      <c r="K453" s="22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2"/>
      <c r="D454" s="21"/>
      <c r="E454" s="22"/>
      <c r="F454" s="22"/>
      <c r="G454" s="21"/>
      <c r="H454" s="21"/>
      <c r="I454" s="22"/>
      <c r="J454" s="22"/>
      <c r="K454" s="22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2"/>
      <c r="D455" s="21"/>
      <c r="E455" s="22"/>
      <c r="F455" s="22"/>
      <c r="G455" s="21"/>
      <c r="H455" s="21"/>
      <c r="I455" s="22"/>
      <c r="J455" s="22"/>
      <c r="K455" s="22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2"/>
      <c r="D456" s="21"/>
      <c r="E456" s="22"/>
      <c r="F456" s="22"/>
      <c r="G456" s="21"/>
      <c r="H456" s="21"/>
      <c r="I456" s="22"/>
      <c r="J456" s="22"/>
      <c r="K456" s="22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2"/>
      <c r="D457" s="21"/>
      <c r="E457" s="22"/>
      <c r="F457" s="22"/>
      <c r="G457" s="21"/>
      <c r="H457" s="21"/>
      <c r="I457" s="22"/>
      <c r="J457" s="22"/>
      <c r="K457" s="22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2"/>
      <c r="D458" s="21"/>
      <c r="E458" s="22"/>
      <c r="F458" s="22"/>
      <c r="G458" s="21"/>
      <c r="H458" s="21"/>
      <c r="I458" s="22"/>
      <c r="J458" s="22"/>
      <c r="K458" s="22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2"/>
      <c r="D459" s="21"/>
      <c r="E459" s="22"/>
      <c r="F459" s="22"/>
      <c r="G459" s="21"/>
      <c r="H459" s="21"/>
      <c r="I459" s="22"/>
      <c r="J459" s="22"/>
      <c r="K459" s="22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2"/>
      <c r="D460" s="21"/>
      <c r="E460" s="22"/>
      <c r="F460" s="22"/>
      <c r="G460" s="21"/>
      <c r="H460" s="21"/>
      <c r="I460" s="22"/>
      <c r="J460" s="22"/>
      <c r="K460" s="22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2"/>
      <c r="D461" s="21"/>
      <c r="E461" s="22"/>
      <c r="F461" s="22"/>
      <c r="G461" s="21"/>
      <c r="H461" s="21"/>
      <c r="I461" s="22"/>
      <c r="J461" s="22"/>
      <c r="K461" s="22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2"/>
      <c r="D462" s="21"/>
      <c r="E462" s="22"/>
      <c r="F462" s="22"/>
      <c r="G462" s="21"/>
      <c r="H462" s="21"/>
      <c r="I462" s="22"/>
      <c r="J462" s="22"/>
      <c r="K462" s="22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2"/>
      <c r="D463" s="21"/>
      <c r="E463" s="22"/>
      <c r="F463" s="22"/>
      <c r="G463" s="21"/>
      <c r="H463" s="21"/>
      <c r="I463" s="22"/>
      <c r="J463" s="22"/>
      <c r="K463" s="22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2"/>
      <c r="D464" s="21"/>
      <c r="E464" s="22"/>
      <c r="F464" s="22"/>
      <c r="G464" s="21"/>
      <c r="H464" s="21"/>
      <c r="I464" s="22"/>
      <c r="J464" s="22"/>
      <c r="K464" s="22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2"/>
      <c r="D465" s="21"/>
      <c r="E465" s="22"/>
      <c r="F465" s="22"/>
      <c r="G465" s="21"/>
      <c r="H465" s="21"/>
      <c r="I465" s="22"/>
      <c r="J465" s="22"/>
      <c r="K465" s="22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2"/>
      <c r="D466" s="21"/>
      <c r="E466" s="22"/>
      <c r="F466" s="22"/>
      <c r="G466" s="21"/>
      <c r="H466" s="21"/>
      <c r="I466" s="22"/>
      <c r="J466" s="22"/>
      <c r="K466" s="22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2"/>
      <c r="D467" s="21"/>
      <c r="E467" s="22"/>
      <c r="F467" s="22"/>
      <c r="G467" s="21"/>
      <c r="H467" s="21"/>
      <c r="I467" s="22"/>
      <c r="J467" s="22"/>
      <c r="K467" s="22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2"/>
      <c r="D468" s="21"/>
      <c r="E468" s="22"/>
      <c r="F468" s="22"/>
      <c r="G468" s="21"/>
      <c r="H468" s="21"/>
      <c r="I468" s="22"/>
      <c r="J468" s="22"/>
      <c r="K468" s="22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2"/>
      <c r="D469" s="21"/>
      <c r="E469" s="22"/>
      <c r="F469" s="22"/>
      <c r="G469" s="21"/>
      <c r="H469" s="21"/>
      <c r="I469" s="22"/>
      <c r="J469" s="22"/>
      <c r="K469" s="22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2"/>
      <c r="D470" s="21"/>
      <c r="E470" s="22"/>
      <c r="F470" s="22"/>
      <c r="G470" s="21"/>
      <c r="H470" s="21"/>
      <c r="I470" s="22"/>
      <c r="J470" s="22"/>
      <c r="K470" s="22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2"/>
      <c r="D471" s="21"/>
      <c r="E471" s="22"/>
      <c r="F471" s="22"/>
      <c r="G471" s="21"/>
      <c r="H471" s="21"/>
      <c r="I471" s="22"/>
      <c r="J471" s="22"/>
      <c r="K471" s="22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2"/>
      <c r="D472" s="21"/>
      <c r="E472" s="22"/>
      <c r="F472" s="22"/>
      <c r="G472" s="21"/>
      <c r="H472" s="21"/>
      <c r="I472" s="22"/>
      <c r="J472" s="22"/>
      <c r="K472" s="22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2"/>
      <c r="D473" s="21"/>
      <c r="E473" s="22"/>
      <c r="F473" s="22"/>
      <c r="G473" s="21"/>
      <c r="H473" s="21"/>
      <c r="I473" s="22"/>
      <c r="J473" s="22"/>
      <c r="K473" s="22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2"/>
      <c r="D474" s="21"/>
      <c r="E474" s="22"/>
      <c r="F474" s="22"/>
      <c r="G474" s="21"/>
      <c r="H474" s="21"/>
      <c r="I474" s="22"/>
      <c r="J474" s="22"/>
      <c r="K474" s="22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2"/>
      <c r="D475" s="21"/>
      <c r="E475" s="22"/>
      <c r="F475" s="22"/>
      <c r="G475" s="21"/>
      <c r="H475" s="21"/>
      <c r="I475" s="22"/>
      <c r="J475" s="22"/>
      <c r="K475" s="22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2"/>
      <c r="D476" s="21"/>
      <c r="E476" s="22"/>
      <c r="F476" s="22"/>
      <c r="G476" s="21"/>
      <c r="H476" s="21"/>
      <c r="I476" s="22"/>
      <c r="J476" s="22"/>
      <c r="K476" s="22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2"/>
      <c r="D477" s="21"/>
      <c r="E477" s="22"/>
      <c r="F477" s="22"/>
      <c r="G477" s="21"/>
      <c r="H477" s="21"/>
      <c r="I477" s="22"/>
      <c r="J477" s="22"/>
      <c r="K477" s="22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2"/>
      <c r="D478" s="21"/>
      <c r="E478" s="22"/>
      <c r="F478" s="22"/>
      <c r="G478" s="21"/>
      <c r="H478" s="21"/>
      <c r="I478" s="22"/>
      <c r="J478" s="22"/>
      <c r="K478" s="22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2"/>
      <c r="D479" s="21"/>
      <c r="E479" s="22"/>
      <c r="F479" s="22"/>
      <c r="G479" s="21"/>
      <c r="H479" s="21"/>
      <c r="I479" s="22"/>
      <c r="J479" s="22"/>
      <c r="K479" s="22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2"/>
      <c r="D480" s="21"/>
      <c r="E480" s="22"/>
      <c r="F480" s="22"/>
      <c r="G480" s="21"/>
      <c r="H480" s="21"/>
      <c r="I480" s="22"/>
      <c r="J480" s="22"/>
      <c r="K480" s="22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2"/>
      <c r="D481" s="21"/>
      <c r="E481" s="22"/>
      <c r="F481" s="22"/>
      <c r="G481" s="21"/>
      <c r="H481" s="21"/>
      <c r="I481" s="22"/>
      <c r="J481" s="22"/>
      <c r="K481" s="22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2"/>
      <c r="D482" s="21"/>
      <c r="E482" s="22"/>
      <c r="F482" s="22"/>
      <c r="G482" s="21"/>
      <c r="H482" s="21"/>
      <c r="I482" s="22"/>
      <c r="J482" s="22"/>
      <c r="K482" s="22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2"/>
      <c r="D483" s="21"/>
      <c r="E483" s="22"/>
      <c r="F483" s="22"/>
      <c r="G483" s="21"/>
      <c r="H483" s="21"/>
      <c r="I483" s="22"/>
      <c r="J483" s="22"/>
      <c r="K483" s="22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2"/>
      <c r="D484" s="21"/>
      <c r="E484" s="22"/>
      <c r="F484" s="22"/>
      <c r="G484" s="21"/>
      <c r="H484" s="21"/>
      <c r="I484" s="22"/>
      <c r="J484" s="22"/>
      <c r="K484" s="22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2"/>
      <c r="D485" s="21"/>
      <c r="E485" s="22"/>
      <c r="F485" s="22"/>
      <c r="G485" s="21"/>
      <c r="H485" s="21"/>
      <c r="I485" s="22"/>
      <c r="J485" s="22"/>
      <c r="K485" s="22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2"/>
      <c r="D486" s="21"/>
      <c r="E486" s="22"/>
      <c r="F486" s="22"/>
      <c r="G486" s="21"/>
      <c r="H486" s="21"/>
      <c r="I486" s="22"/>
      <c r="J486" s="22"/>
      <c r="K486" s="22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2"/>
      <c r="D487" s="21"/>
      <c r="E487" s="22"/>
      <c r="F487" s="22"/>
      <c r="G487" s="21"/>
      <c r="H487" s="21"/>
      <c r="I487" s="22"/>
      <c r="J487" s="22"/>
      <c r="K487" s="22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2"/>
      <c r="D488" s="21"/>
      <c r="E488" s="22"/>
      <c r="F488" s="22"/>
      <c r="G488" s="21"/>
      <c r="H488" s="21"/>
      <c r="I488" s="22"/>
      <c r="J488" s="22"/>
      <c r="K488" s="22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2"/>
      <c r="D489" s="21"/>
      <c r="E489" s="22"/>
      <c r="F489" s="22"/>
      <c r="G489" s="21"/>
      <c r="H489" s="21"/>
      <c r="I489" s="22"/>
      <c r="J489" s="22"/>
      <c r="K489" s="22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2"/>
      <c r="D490" s="21"/>
      <c r="E490" s="22"/>
      <c r="F490" s="22"/>
      <c r="G490" s="21"/>
      <c r="H490" s="21"/>
      <c r="I490" s="22"/>
      <c r="J490" s="22"/>
      <c r="K490" s="22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2"/>
      <c r="D491" s="21"/>
      <c r="E491" s="22"/>
      <c r="F491" s="22"/>
      <c r="G491" s="21"/>
      <c r="H491" s="21"/>
      <c r="I491" s="22"/>
      <c r="J491" s="22"/>
      <c r="K491" s="22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2"/>
      <c r="D492" s="21"/>
      <c r="E492" s="22"/>
      <c r="F492" s="22"/>
      <c r="G492" s="21"/>
      <c r="H492" s="21"/>
      <c r="I492" s="22"/>
      <c r="J492" s="22"/>
      <c r="K492" s="22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2"/>
      <c r="D493" s="21"/>
      <c r="E493" s="22"/>
      <c r="F493" s="22"/>
      <c r="G493" s="21"/>
      <c r="H493" s="21"/>
      <c r="I493" s="22"/>
      <c r="J493" s="22"/>
      <c r="K493" s="22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2"/>
      <c r="D494" s="21"/>
      <c r="E494" s="22"/>
      <c r="F494" s="22"/>
      <c r="G494" s="21"/>
      <c r="H494" s="21"/>
      <c r="I494" s="22"/>
      <c r="J494" s="22"/>
      <c r="K494" s="22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2"/>
      <c r="D495" s="21"/>
      <c r="E495" s="22"/>
      <c r="F495" s="22"/>
      <c r="G495" s="21"/>
      <c r="H495" s="21"/>
      <c r="I495" s="22"/>
      <c r="J495" s="22"/>
      <c r="K495" s="22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2"/>
      <c r="D496" s="21"/>
      <c r="E496" s="22"/>
      <c r="F496" s="22"/>
      <c r="G496" s="21"/>
      <c r="H496" s="21"/>
      <c r="I496" s="22"/>
      <c r="J496" s="22"/>
      <c r="K496" s="22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2"/>
      <c r="D497" s="21"/>
      <c r="E497" s="22"/>
      <c r="F497" s="22"/>
      <c r="G497" s="21"/>
      <c r="H497" s="21"/>
      <c r="I497" s="22"/>
      <c r="J497" s="22"/>
      <c r="K497" s="22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2"/>
      <c r="D498" s="21"/>
      <c r="E498" s="22"/>
      <c r="F498" s="22"/>
      <c r="G498" s="21"/>
      <c r="H498" s="21"/>
      <c r="I498" s="22"/>
      <c r="J498" s="22"/>
      <c r="K498" s="22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2"/>
      <c r="D499" s="21"/>
      <c r="E499" s="22"/>
      <c r="F499" s="22"/>
      <c r="G499" s="21"/>
      <c r="H499" s="21"/>
      <c r="I499" s="22"/>
      <c r="J499" s="22"/>
      <c r="K499" s="22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2"/>
      <c r="D500" s="21"/>
      <c r="E500" s="22"/>
      <c r="F500" s="22"/>
      <c r="G500" s="21"/>
      <c r="H500" s="21"/>
      <c r="I500" s="22"/>
      <c r="J500" s="22"/>
      <c r="K500" s="22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2"/>
      <c r="D501" s="21"/>
      <c r="E501" s="22"/>
      <c r="F501" s="22"/>
      <c r="G501" s="21"/>
      <c r="H501" s="21"/>
      <c r="I501" s="22"/>
      <c r="J501" s="22"/>
      <c r="K501" s="22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2"/>
      <c r="D502" s="21"/>
      <c r="E502" s="22"/>
      <c r="F502" s="22"/>
      <c r="G502" s="21"/>
      <c r="H502" s="21"/>
      <c r="I502" s="22"/>
      <c r="J502" s="22"/>
      <c r="K502" s="22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2"/>
      <c r="D503" s="21"/>
      <c r="E503" s="22"/>
      <c r="F503" s="22"/>
      <c r="G503" s="21"/>
      <c r="H503" s="21"/>
      <c r="I503" s="22"/>
      <c r="J503" s="22"/>
      <c r="K503" s="22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2"/>
      <c r="D504" s="21"/>
      <c r="E504" s="22"/>
      <c r="F504" s="22"/>
      <c r="G504" s="21"/>
      <c r="H504" s="21"/>
      <c r="I504" s="22"/>
      <c r="J504" s="22"/>
      <c r="K504" s="22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2"/>
      <c r="D505" s="21"/>
      <c r="E505" s="22"/>
      <c r="F505" s="22"/>
      <c r="G505" s="21"/>
      <c r="H505" s="21"/>
      <c r="I505" s="22"/>
      <c r="J505" s="22"/>
      <c r="K505" s="22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2"/>
      <c r="D506" s="21"/>
      <c r="E506" s="22"/>
      <c r="F506" s="22"/>
      <c r="G506" s="21"/>
      <c r="H506" s="21"/>
      <c r="I506" s="22"/>
      <c r="J506" s="22"/>
      <c r="K506" s="22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2"/>
      <c r="D507" s="21"/>
      <c r="E507" s="22"/>
      <c r="F507" s="22"/>
      <c r="G507" s="21"/>
      <c r="H507" s="21"/>
      <c r="I507" s="22"/>
      <c r="J507" s="22"/>
      <c r="K507" s="22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2"/>
      <c r="D508" s="21"/>
      <c r="E508" s="22"/>
      <c r="F508" s="22"/>
      <c r="G508" s="21"/>
      <c r="H508" s="21"/>
      <c r="I508" s="22"/>
      <c r="J508" s="22"/>
      <c r="K508" s="22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2"/>
      <c r="D509" s="21"/>
      <c r="E509" s="22"/>
      <c r="F509" s="22"/>
      <c r="G509" s="21"/>
      <c r="H509" s="21"/>
      <c r="I509" s="22"/>
      <c r="J509" s="22"/>
      <c r="K509" s="22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2"/>
      <c r="D510" s="21"/>
      <c r="E510" s="22"/>
      <c r="F510" s="22"/>
      <c r="G510" s="21"/>
      <c r="H510" s="21"/>
      <c r="I510" s="22"/>
      <c r="J510" s="22"/>
      <c r="K510" s="22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2"/>
      <c r="D511" s="21"/>
      <c r="E511" s="22"/>
      <c r="F511" s="22"/>
      <c r="G511" s="21"/>
      <c r="H511" s="21"/>
      <c r="I511" s="22"/>
      <c r="J511" s="22"/>
      <c r="K511" s="22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2"/>
      <c r="D512" s="21"/>
      <c r="E512" s="22"/>
      <c r="F512" s="22"/>
      <c r="G512" s="21"/>
      <c r="H512" s="21"/>
      <c r="I512" s="22"/>
      <c r="J512" s="22"/>
      <c r="K512" s="22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2"/>
      <c r="D513" s="21"/>
      <c r="E513" s="22"/>
      <c r="F513" s="22"/>
      <c r="G513" s="21"/>
      <c r="H513" s="21"/>
      <c r="I513" s="22"/>
      <c r="J513" s="22"/>
      <c r="K513" s="22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2"/>
      <c r="D514" s="21"/>
      <c r="E514" s="22"/>
      <c r="F514" s="22"/>
      <c r="G514" s="21"/>
      <c r="H514" s="21"/>
      <c r="I514" s="22"/>
      <c r="J514" s="22"/>
      <c r="K514" s="22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2"/>
      <c r="D515" s="21"/>
      <c r="E515" s="22"/>
      <c r="F515" s="22"/>
      <c r="G515" s="21"/>
      <c r="H515" s="21"/>
      <c r="I515" s="22"/>
      <c r="J515" s="22"/>
      <c r="K515" s="22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2"/>
      <c r="D516" s="21"/>
      <c r="E516" s="22"/>
      <c r="F516" s="22"/>
      <c r="G516" s="21"/>
      <c r="H516" s="21"/>
      <c r="I516" s="22"/>
      <c r="J516" s="22"/>
      <c r="K516" s="22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2"/>
      <c r="D517" s="21"/>
      <c r="E517" s="22"/>
      <c r="F517" s="22"/>
      <c r="G517" s="21"/>
      <c r="H517" s="21"/>
      <c r="I517" s="22"/>
      <c r="J517" s="22"/>
      <c r="K517" s="22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2"/>
      <c r="D518" s="21"/>
      <c r="E518" s="22"/>
      <c r="F518" s="22"/>
      <c r="G518" s="21"/>
      <c r="H518" s="21"/>
      <c r="I518" s="22"/>
      <c r="J518" s="22"/>
      <c r="K518" s="22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2"/>
      <c r="D519" s="21"/>
      <c r="E519" s="22"/>
      <c r="F519" s="22"/>
      <c r="G519" s="21"/>
      <c r="H519" s="21"/>
      <c r="I519" s="22"/>
      <c r="J519" s="22"/>
      <c r="K519" s="22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2"/>
      <c r="D520" s="21"/>
      <c r="E520" s="22"/>
      <c r="F520" s="22"/>
      <c r="G520" s="21"/>
      <c r="H520" s="21"/>
      <c r="I520" s="22"/>
      <c r="J520" s="22"/>
      <c r="K520" s="22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2"/>
      <c r="D521" s="21"/>
      <c r="E521" s="22"/>
      <c r="F521" s="22"/>
      <c r="G521" s="21"/>
      <c r="H521" s="21"/>
      <c r="I521" s="22"/>
      <c r="J521" s="22"/>
      <c r="K521" s="22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2"/>
      <c r="D522" s="21"/>
      <c r="E522" s="22"/>
      <c r="F522" s="22"/>
      <c r="G522" s="21"/>
      <c r="H522" s="21"/>
      <c r="I522" s="22"/>
      <c r="J522" s="22"/>
      <c r="K522" s="22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2"/>
      <c r="D523" s="21"/>
      <c r="E523" s="22"/>
      <c r="F523" s="22"/>
      <c r="G523" s="21"/>
      <c r="H523" s="21"/>
      <c r="I523" s="22"/>
      <c r="J523" s="22"/>
      <c r="K523" s="22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2"/>
      <c r="D524" s="21"/>
      <c r="E524" s="22"/>
      <c r="F524" s="22"/>
      <c r="G524" s="21"/>
      <c r="H524" s="21"/>
      <c r="I524" s="22"/>
      <c r="J524" s="22"/>
      <c r="K524" s="22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2"/>
      <c r="D525" s="21"/>
      <c r="E525" s="22"/>
      <c r="F525" s="22"/>
      <c r="G525" s="21"/>
      <c r="H525" s="21"/>
      <c r="I525" s="22"/>
      <c r="J525" s="22"/>
      <c r="K525" s="22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2"/>
      <c r="D526" s="21"/>
      <c r="E526" s="22"/>
      <c r="F526" s="22"/>
      <c r="G526" s="21"/>
      <c r="H526" s="21"/>
      <c r="I526" s="22"/>
      <c r="J526" s="22"/>
      <c r="K526" s="22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2"/>
      <c r="D527" s="21"/>
      <c r="E527" s="22"/>
      <c r="F527" s="22"/>
      <c r="G527" s="21"/>
      <c r="H527" s="21"/>
      <c r="I527" s="22"/>
      <c r="J527" s="22"/>
      <c r="K527" s="22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2"/>
      <c r="D528" s="21"/>
      <c r="E528" s="22"/>
      <c r="F528" s="22"/>
      <c r="G528" s="21"/>
      <c r="H528" s="21"/>
      <c r="I528" s="22"/>
      <c r="J528" s="22"/>
      <c r="K528" s="22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2"/>
      <c r="D529" s="21"/>
      <c r="E529" s="22"/>
      <c r="F529" s="22"/>
      <c r="G529" s="21"/>
      <c r="H529" s="21"/>
      <c r="I529" s="22"/>
      <c r="J529" s="22"/>
      <c r="K529" s="22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2"/>
      <c r="D530" s="21"/>
      <c r="E530" s="22"/>
      <c r="F530" s="22"/>
      <c r="G530" s="21"/>
      <c r="H530" s="21"/>
      <c r="I530" s="22"/>
      <c r="J530" s="22"/>
      <c r="K530" s="22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2"/>
      <c r="D531" s="21"/>
      <c r="E531" s="22"/>
      <c r="F531" s="22"/>
      <c r="G531" s="21"/>
      <c r="H531" s="21"/>
      <c r="I531" s="22"/>
      <c r="J531" s="22"/>
      <c r="K531" s="22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2"/>
      <c r="D532" s="21"/>
      <c r="E532" s="22"/>
      <c r="F532" s="22"/>
      <c r="G532" s="21"/>
      <c r="H532" s="21"/>
      <c r="I532" s="22"/>
      <c r="J532" s="22"/>
      <c r="K532" s="22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2"/>
      <c r="D533" s="21"/>
      <c r="E533" s="22"/>
      <c r="F533" s="22"/>
      <c r="G533" s="21"/>
      <c r="H533" s="21"/>
      <c r="I533" s="22"/>
      <c r="J533" s="22"/>
      <c r="K533" s="22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2"/>
      <c r="D534" s="21"/>
      <c r="E534" s="22"/>
      <c r="F534" s="22"/>
      <c r="G534" s="21"/>
      <c r="H534" s="21"/>
      <c r="I534" s="22"/>
      <c r="J534" s="22"/>
      <c r="K534" s="22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2"/>
      <c r="D535" s="21"/>
      <c r="E535" s="22"/>
      <c r="F535" s="22"/>
      <c r="G535" s="21"/>
      <c r="H535" s="21"/>
      <c r="I535" s="22"/>
      <c r="J535" s="22"/>
      <c r="K535" s="22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2"/>
      <c r="D536" s="21"/>
      <c r="E536" s="22"/>
      <c r="F536" s="22"/>
      <c r="G536" s="21"/>
      <c r="H536" s="21"/>
      <c r="I536" s="22"/>
      <c r="J536" s="22"/>
      <c r="K536" s="22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2"/>
      <c r="D537" s="21"/>
      <c r="E537" s="22"/>
      <c r="F537" s="22"/>
      <c r="G537" s="21"/>
      <c r="H537" s="21"/>
      <c r="I537" s="22"/>
      <c r="J537" s="22"/>
      <c r="K537" s="22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2"/>
      <c r="D538" s="21"/>
      <c r="E538" s="22"/>
      <c r="F538" s="22"/>
      <c r="G538" s="21"/>
      <c r="H538" s="21"/>
      <c r="I538" s="22"/>
      <c r="J538" s="22"/>
      <c r="K538" s="22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2"/>
      <c r="D539" s="21"/>
      <c r="E539" s="22"/>
      <c r="F539" s="22"/>
      <c r="G539" s="21"/>
      <c r="H539" s="21"/>
      <c r="I539" s="22"/>
      <c r="J539" s="22"/>
      <c r="K539" s="22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2"/>
      <c r="D540" s="21"/>
      <c r="E540" s="22"/>
      <c r="F540" s="22"/>
      <c r="G540" s="21"/>
      <c r="H540" s="21"/>
      <c r="I540" s="22"/>
      <c r="J540" s="22"/>
      <c r="K540" s="22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2"/>
      <c r="D541" s="21"/>
      <c r="E541" s="22"/>
      <c r="F541" s="22"/>
      <c r="G541" s="21"/>
      <c r="H541" s="21"/>
      <c r="I541" s="22"/>
      <c r="J541" s="22"/>
      <c r="K541" s="22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2"/>
      <c r="D542" s="21"/>
      <c r="E542" s="22"/>
      <c r="F542" s="22"/>
      <c r="G542" s="21"/>
      <c r="H542" s="21"/>
      <c r="I542" s="22"/>
      <c r="J542" s="22"/>
      <c r="K542" s="22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2"/>
      <c r="D543" s="21"/>
      <c r="E543" s="22"/>
      <c r="F543" s="22"/>
      <c r="G543" s="21"/>
      <c r="H543" s="21"/>
      <c r="I543" s="22"/>
      <c r="J543" s="22"/>
      <c r="K543" s="22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2"/>
      <c r="D544" s="21"/>
      <c r="E544" s="22"/>
      <c r="F544" s="22"/>
      <c r="G544" s="21"/>
      <c r="H544" s="21"/>
      <c r="I544" s="22"/>
      <c r="J544" s="22"/>
      <c r="K544" s="22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2"/>
      <c r="D545" s="21"/>
      <c r="E545" s="22"/>
      <c r="F545" s="22"/>
      <c r="G545" s="21"/>
      <c r="H545" s="21"/>
      <c r="I545" s="22"/>
      <c r="J545" s="22"/>
      <c r="K545" s="22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2"/>
      <c r="D546" s="21"/>
      <c r="E546" s="22"/>
      <c r="F546" s="22"/>
      <c r="G546" s="21"/>
      <c r="H546" s="21"/>
      <c r="I546" s="22"/>
      <c r="J546" s="22"/>
      <c r="K546" s="22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2"/>
      <c r="D547" s="21"/>
      <c r="E547" s="22"/>
      <c r="F547" s="22"/>
      <c r="G547" s="21"/>
      <c r="H547" s="21"/>
      <c r="I547" s="22"/>
      <c r="J547" s="22"/>
      <c r="K547" s="22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2"/>
      <c r="D548" s="21"/>
      <c r="E548" s="22"/>
      <c r="F548" s="22"/>
      <c r="G548" s="21"/>
      <c r="H548" s="21"/>
      <c r="I548" s="22"/>
      <c r="J548" s="22"/>
      <c r="K548" s="22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2"/>
      <c r="D549" s="21"/>
      <c r="E549" s="22"/>
      <c r="F549" s="22"/>
      <c r="G549" s="21"/>
      <c r="H549" s="21"/>
      <c r="I549" s="22"/>
      <c r="J549" s="22"/>
      <c r="K549" s="22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2"/>
      <c r="D550" s="21"/>
      <c r="E550" s="22"/>
      <c r="F550" s="22"/>
      <c r="G550" s="21"/>
      <c r="H550" s="21"/>
      <c r="I550" s="22"/>
      <c r="J550" s="22"/>
      <c r="K550" s="22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2"/>
      <c r="D551" s="21"/>
      <c r="E551" s="22"/>
      <c r="F551" s="22"/>
      <c r="G551" s="21"/>
      <c r="H551" s="21"/>
      <c r="I551" s="22"/>
      <c r="J551" s="22"/>
      <c r="K551" s="22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2"/>
      <c r="D552" s="21"/>
      <c r="E552" s="22"/>
      <c r="F552" s="22"/>
      <c r="G552" s="21"/>
      <c r="H552" s="21"/>
      <c r="I552" s="22"/>
      <c r="J552" s="22"/>
      <c r="K552" s="22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2"/>
      <c r="D553" s="21"/>
      <c r="E553" s="22"/>
      <c r="F553" s="22"/>
      <c r="G553" s="21"/>
      <c r="H553" s="21"/>
      <c r="I553" s="22"/>
      <c r="J553" s="22"/>
      <c r="K553" s="22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2"/>
      <c r="D554" s="21"/>
      <c r="E554" s="22"/>
      <c r="F554" s="22"/>
      <c r="G554" s="21"/>
      <c r="H554" s="21"/>
      <c r="I554" s="22"/>
      <c r="J554" s="22"/>
      <c r="K554" s="22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2"/>
      <c r="D555" s="21"/>
      <c r="E555" s="22"/>
      <c r="F555" s="22"/>
      <c r="G555" s="21"/>
      <c r="H555" s="21"/>
      <c r="I555" s="22"/>
      <c r="J555" s="22"/>
      <c r="K555" s="22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2"/>
      <c r="D556" s="21"/>
      <c r="E556" s="22"/>
      <c r="F556" s="22"/>
      <c r="G556" s="21"/>
      <c r="H556" s="21"/>
      <c r="I556" s="22"/>
      <c r="J556" s="22"/>
      <c r="K556" s="22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2"/>
      <c r="D557" s="21"/>
      <c r="E557" s="22"/>
      <c r="F557" s="22"/>
      <c r="G557" s="21"/>
      <c r="H557" s="21"/>
      <c r="I557" s="22"/>
      <c r="J557" s="22"/>
      <c r="K557" s="22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2"/>
      <c r="D558" s="21"/>
      <c r="E558" s="22"/>
      <c r="F558" s="22"/>
      <c r="G558" s="21"/>
      <c r="H558" s="21"/>
      <c r="I558" s="22"/>
      <c r="J558" s="22"/>
      <c r="K558" s="22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2"/>
      <c r="D559" s="21"/>
      <c r="E559" s="22"/>
      <c r="F559" s="22"/>
      <c r="G559" s="21"/>
      <c r="H559" s="21"/>
      <c r="I559" s="22"/>
      <c r="J559" s="22"/>
      <c r="K559" s="22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2"/>
      <c r="D560" s="21"/>
      <c r="E560" s="22"/>
      <c r="F560" s="22"/>
      <c r="G560" s="21"/>
      <c r="H560" s="21"/>
      <c r="I560" s="22"/>
      <c r="J560" s="22"/>
      <c r="K560" s="22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2"/>
      <c r="D561" s="21"/>
      <c r="E561" s="22"/>
      <c r="F561" s="22"/>
      <c r="G561" s="21"/>
      <c r="H561" s="21"/>
      <c r="I561" s="22"/>
      <c r="J561" s="22"/>
      <c r="K561" s="22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2"/>
      <c r="D562" s="21"/>
      <c r="E562" s="22"/>
      <c r="F562" s="22"/>
      <c r="G562" s="21"/>
      <c r="H562" s="21"/>
      <c r="I562" s="22"/>
      <c r="J562" s="22"/>
      <c r="K562" s="22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2"/>
      <c r="D563" s="21"/>
      <c r="E563" s="22"/>
      <c r="F563" s="22"/>
      <c r="G563" s="21"/>
      <c r="H563" s="21"/>
      <c r="I563" s="22"/>
      <c r="J563" s="22"/>
      <c r="K563" s="22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2"/>
      <c r="D564" s="21"/>
      <c r="E564" s="22"/>
      <c r="F564" s="22"/>
      <c r="G564" s="21"/>
      <c r="H564" s="21"/>
      <c r="I564" s="22"/>
      <c r="J564" s="22"/>
      <c r="K564" s="22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2"/>
      <c r="D565" s="21"/>
      <c r="E565" s="22"/>
      <c r="F565" s="22"/>
      <c r="G565" s="21"/>
      <c r="H565" s="21"/>
      <c r="I565" s="22"/>
      <c r="J565" s="22"/>
      <c r="K565" s="22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2"/>
      <c r="D566" s="21"/>
      <c r="E566" s="22"/>
      <c r="F566" s="22"/>
      <c r="G566" s="21"/>
      <c r="H566" s="21"/>
      <c r="I566" s="22"/>
      <c r="J566" s="22"/>
      <c r="K566" s="22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2"/>
      <c r="D567" s="21"/>
      <c r="E567" s="22"/>
      <c r="F567" s="22"/>
      <c r="G567" s="21"/>
      <c r="H567" s="21"/>
      <c r="I567" s="22"/>
      <c r="J567" s="22"/>
      <c r="K567" s="22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2"/>
      <c r="D568" s="21"/>
      <c r="E568" s="22"/>
      <c r="F568" s="22"/>
      <c r="G568" s="21"/>
      <c r="H568" s="21"/>
      <c r="I568" s="22"/>
      <c r="J568" s="22"/>
      <c r="K568" s="22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2"/>
      <c r="D569" s="21"/>
      <c r="E569" s="22"/>
      <c r="F569" s="22"/>
      <c r="G569" s="21"/>
      <c r="H569" s="21"/>
      <c r="I569" s="22"/>
      <c r="J569" s="22"/>
      <c r="K569" s="22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2"/>
      <c r="D570" s="21"/>
      <c r="E570" s="22"/>
      <c r="F570" s="22"/>
      <c r="G570" s="21"/>
      <c r="H570" s="21"/>
      <c r="I570" s="22"/>
      <c r="J570" s="22"/>
      <c r="K570" s="22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2"/>
      <c r="D571" s="21"/>
      <c r="E571" s="22"/>
      <c r="F571" s="22"/>
      <c r="G571" s="21"/>
      <c r="H571" s="21"/>
      <c r="I571" s="22"/>
      <c r="J571" s="22"/>
      <c r="K571" s="22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2"/>
      <c r="D572" s="21"/>
      <c r="E572" s="22"/>
      <c r="F572" s="22"/>
      <c r="G572" s="21"/>
      <c r="H572" s="21"/>
      <c r="I572" s="22"/>
      <c r="J572" s="22"/>
      <c r="K572" s="22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2"/>
      <c r="D573" s="21"/>
      <c r="E573" s="22"/>
      <c r="F573" s="22"/>
      <c r="G573" s="21"/>
      <c r="H573" s="21"/>
      <c r="I573" s="22"/>
      <c r="J573" s="22"/>
      <c r="K573" s="22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2"/>
      <c r="D574" s="21"/>
      <c r="E574" s="22"/>
      <c r="F574" s="22"/>
      <c r="G574" s="21"/>
      <c r="H574" s="21"/>
      <c r="I574" s="22"/>
      <c r="J574" s="22"/>
      <c r="K574" s="22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2"/>
      <c r="D575" s="21"/>
      <c r="E575" s="22"/>
      <c r="F575" s="22"/>
      <c r="G575" s="21"/>
      <c r="H575" s="21"/>
      <c r="I575" s="22"/>
      <c r="J575" s="22"/>
      <c r="K575" s="22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2"/>
      <c r="D576" s="21"/>
      <c r="E576" s="22"/>
      <c r="F576" s="22"/>
      <c r="G576" s="21"/>
      <c r="H576" s="21"/>
      <c r="I576" s="22"/>
      <c r="J576" s="22"/>
      <c r="K576" s="22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2"/>
      <c r="D577" s="21"/>
      <c r="E577" s="22"/>
      <c r="F577" s="22"/>
      <c r="G577" s="21"/>
      <c r="H577" s="21"/>
      <c r="I577" s="22"/>
      <c r="J577" s="22"/>
      <c r="K577" s="22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2"/>
      <c r="D578" s="21"/>
      <c r="E578" s="22"/>
      <c r="F578" s="22"/>
      <c r="G578" s="21"/>
      <c r="H578" s="21"/>
      <c r="I578" s="22"/>
      <c r="J578" s="22"/>
      <c r="K578" s="22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2"/>
      <c r="D579" s="21"/>
      <c r="E579" s="22"/>
      <c r="F579" s="22"/>
      <c r="G579" s="21"/>
      <c r="H579" s="21"/>
      <c r="I579" s="22"/>
      <c r="J579" s="22"/>
      <c r="K579" s="22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2"/>
      <c r="D580" s="21"/>
      <c r="E580" s="22"/>
      <c r="F580" s="22"/>
      <c r="G580" s="21"/>
      <c r="H580" s="21"/>
      <c r="I580" s="22"/>
      <c r="J580" s="22"/>
      <c r="K580" s="22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2"/>
      <c r="D581" s="21"/>
      <c r="E581" s="22"/>
      <c r="F581" s="22"/>
      <c r="G581" s="21"/>
      <c r="H581" s="21"/>
      <c r="I581" s="22"/>
      <c r="J581" s="22"/>
      <c r="K581" s="22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2"/>
      <c r="D582" s="21"/>
      <c r="E582" s="22"/>
      <c r="F582" s="22"/>
      <c r="G582" s="21"/>
      <c r="H582" s="21"/>
      <c r="I582" s="22"/>
      <c r="J582" s="22"/>
      <c r="K582" s="22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2"/>
      <c r="D583" s="21"/>
      <c r="E583" s="22"/>
      <c r="F583" s="22"/>
      <c r="G583" s="21"/>
      <c r="H583" s="21"/>
      <c r="I583" s="22"/>
      <c r="J583" s="22"/>
      <c r="K583" s="22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2"/>
      <c r="D584" s="21"/>
      <c r="E584" s="22"/>
      <c r="F584" s="22"/>
      <c r="G584" s="21"/>
      <c r="H584" s="21"/>
      <c r="I584" s="22"/>
      <c r="J584" s="22"/>
      <c r="K584" s="22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2"/>
      <c r="D585" s="21"/>
      <c r="E585" s="22"/>
      <c r="F585" s="22"/>
      <c r="G585" s="21"/>
      <c r="H585" s="21"/>
      <c r="I585" s="22"/>
      <c r="J585" s="22"/>
      <c r="K585" s="22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2"/>
      <c r="D586" s="21"/>
      <c r="E586" s="22"/>
      <c r="F586" s="22"/>
      <c r="G586" s="21"/>
      <c r="H586" s="21"/>
      <c r="I586" s="22"/>
      <c r="J586" s="22"/>
      <c r="K586" s="22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2"/>
      <c r="D587" s="21"/>
      <c r="E587" s="22"/>
      <c r="F587" s="22"/>
      <c r="G587" s="21"/>
      <c r="H587" s="21"/>
      <c r="I587" s="22"/>
      <c r="J587" s="22"/>
      <c r="K587" s="22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2"/>
      <c r="D588" s="21"/>
      <c r="E588" s="22"/>
      <c r="F588" s="22"/>
      <c r="G588" s="21"/>
      <c r="H588" s="21"/>
      <c r="I588" s="22"/>
      <c r="J588" s="22"/>
      <c r="K588" s="22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2"/>
      <c r="D589" s="21"/>
      <c r="E589" s="22"/>
      <c r="F589" s="22"/>
      <c r="G589" s="21"/>
      <c r="H589" s="21"/>
      <c r="I589" s="22"/>
      <c r="J589" s="22"/>
      <c r="K589" s="22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2"/>
      <c r="D590" s="21"/>
      <c r="E590" s="22"/>
      <c r="F590" s="22"/>
      <c r="G590" s="21"/>
      <c r="H590" s="21"/>
      <c r="I590" s="22"/>
      <c r="J590" s="22"/>
      <c r="K590" s="22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2"/>
      <c r="D591" s="21"/>
      <c r="E591" s="22"/>
      <c r="F591" s="22"/>
      <c r="G591" s="21"/>
      <c r="H591" s="21"/>
      <c r="I591" s="22"/>
      <c r="J591" s="22"/>
      <c r="K591" s="22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2"/>
      <c r="D592" s="21"/>
      <c r="E592" s="22"/>
      <c r="F592" s="22"/>
      <c r="G592" s="21"/>
      <c r="H592" s="21"/>
      <c r="I592" s="22"/>
      <c r="J592" s="22"/>
      <c r="K592" s="22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2"/>
      <c r="D593" s="21"/>
      <c r="E593" s="22"/>
      <c r="F593" s="22"/>
      <c r="G593" s="21"/>
      <c r="H593" s="21"/>
      <c r="I593" s="22"/>
      <c r="J593" s="22"/>
      <c r="K593" s="22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2"/>
      <c r="D594" s="21"/>
      <c r="E594" s="22"/>
      <c r="F594" s="22"/>
      <c r="G594" s="21"/>
      <c r="H594" s="21"/>
      <c r="I594" s="22"/>
      <c r="J594" s="22"/>
      <c r="K594" s="22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2"/>
      <c r="D595" s="21"/>
      <c r="E595" s="22"/>
      <c r="F595" s="22"/>
      <c r="G595" s="21"/>
      <c r="H595" s="21"/>
      <c r="I595" s="22"/>
      <c r="J595" s="22"/>
      <c r="K595" s="22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2"/>
      <c r="D596" s="21"/>
      <c r="E596" s="22"/>
      <c r="F596" s="22"/>
      <c r="G596" s="21"/>
      <c r="H596" s="21"/>
      <c r="I596" s="22"/>
      <c r="J596" s="22"/>
      <c r="K596" s="22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2"/>
      <c r="D597" s="21"/>
      <c r="E597" s="22"/>
      <c r="F597" s="22"/>
      <c r="G597" s="21"/>
      <c r="H597" s="21"/>
      <c r="I597" s="22"/>
      <c r="J597" s="22"/>
      <c r="K597" s="22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2"/>
      <c r="D598" s="21"/>
      <c r="E598" s="22"/>
      <c r="F598" s="22"/>
      <c r="G598" s="21"/>
      <c r="H598" s="21"/>
      <c r="I598" s="22"/>
      <c r="J598" s="22"/>
      <c r="K598" s="22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2"/>
      <c r="D599" s="21"/>
      <c r="E599" s="22"/>
      <c r="F599" s="22"/>
      <c r="G599" s="21"/>
      <c r="H599" s="21"/>
      <c r="I599" s="22"/>
      <c r="J599" s="22"/>
      <c r="K599" s="22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2"/>
      <c r="D600" s="21"/>
      <c r="E600" s="22"/>
      <c r="F600" s="22"/>
      <c r="G600" s="21"/>
      <c r="H600" s="21"/>
      <c r="I600" s="22"/>
      <c r="J600" s="22"/>
      <c r="K600" s="22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2"/>
      <c r="D601" s="21"/>
      <c r="E601" s="22"/>
      <c r="F601" s="22"/>
      <c r="G601" s="21"/>
      <c r="H601" s="21"/>
      <c r="I601" s="22"/>
      <c r="J601" s="22"/>
      <c r="K601" s="22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2"/>
      <c r="D602" s="21"/>
      <c r="E602" s="22"/>
      <c r="F602" s="22"/>
      <c r="G602" s="21"/>
      <c r="H602" s="21"/>
      <c r="I602" s="22"/>
      <c r="J602" s="22"/>
      <c r="K602" s="22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2"/>
      <c r="D603" s="21"/>
      <c r="E603" s="22"/>
      <c r="F603" s="22"/>
      <c r="G603" s="21"/>
      <c r="H603" s="21"/>
      <c r="I603" s="22"/>
      <c r="J603" s="22"/>
      <c r="K603" s="22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2"/>
      <c r="D604" s="21"/>
      <c r="E604" s="22"/>
      <c r="F604" s="22"/>
      <c r="G604" s="21"/>
      <c r="H604" s="21"/>
      <c r="I604" s="22"/>
      <c r="J604" s="22"/>
      <c r="K604" s="22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2"/>
      <c r="D605" s="21"/>
      <c r="E605" s="22"/>
      <c r="F605" s="22"/>
      <c r="G605" s="21"/>
      <c r="H605" s="21"/>
      <c r="I605" s="22"/>
      <c r="J605" s="22"/>
      <c r="K605" s="22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2"/>
      <c r="D606" s="21"/>
      <c r="E606" s="22"/>
      <c r="F606" s="22"/>
      <c r="G606" s="21"/>
      <c r="H606" s="21"/>
      <c r="I606" s="22"/>
      <c r="J606" s="22"/>
      <c r="K606" s="22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2"/>
      <c r="D607" s="21"/>
      <c r="E607" s="22"/>
      <c r="F607" s="22"/>
      <c r="G607" s="21"/>
      <c r="H607" s="21"/>
      <c r="I607" s="22"/>
      <c r="J607" s="22"/>
      <c r="K607" s="22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2"/>
      <c r="D608" s="21"/>
      <c r="E608" s="22"/>
      <c r="F608" s="22"/>
      <c r="G608" s="21"/>
      <c r="H608" s="21"/>
      <c r="I608" s="22"/>
      <c r="J608" s="22"/>
      <c r="K608" s="22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2"/>
      <c r="D609" s="21"/>
      <c r="E609" s="22"/>
      <c r="F609" s="22"/>
      <c r="G609" s="21"/>
      <c r="H609" s="21"/>
      <c r="I609" s="22"/>
      <c r="J609" s="22"/>
      <c r="K609" s="22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2"/>
      <c r="D610" s="21"/>
      <c r="E610" s="22"/>
      <c r="F610" s="22"/>
      <c r="G610" s="21"/>
      <c r="H610" s="21"/>
      <c r="I610" s="22"/>
      <c r="J610" s="22"/>
      <c r="K610" s="22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2"/>
      <c r="D611" s="21"/>
      <c r="E611" s="22"/>
      <c r="F611" s="22"/>
      <c r="G611" s="21"/>
      <c r="H611" s="21"/>
      <c r="I611" s="22"/>
      <c r="J611" s="22"/>
      <c r="K611" s="22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2"/>
      <c r="D612" s="21"/>
      <c r="E612" s="22"/>
      <c r="F612" s="22"/>
      <c r="G612" s="21"/>
      <c r="H612" s="21"/>
      <c r="I612" s="22"/>
      <c r="J612" s="22"/>
      <c r="K612" s="22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2"/>
      <c r="D613" s="21"/>
      <c r="E613" s="22"/>
      <c r="F613" s="22"/>
      <c r="G613" s="21"/>
      <c r="H613" s="21"/>
      <c r="I613" s="22"/>
      <c r="J613" s="22"/>
      <c r="K613" s="22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2"/>
      <c r="D614" s="21"/>
      <c r="E614" s="22"/>
      <c r="F614" s="22"/>
      <c r="G614" s="21"/>
      <c r="H614" s="21"/>
      <c r="I614" s="22"/>
      <c r="J614" s="22"/>
      <c r="K614" s="22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2"/>
      <c r="D615" s="21"/>
      <c r="E615" s="22"/>
      <c r="F615" s="22"/>
      <c r="G615" s="21"/>
      <c r="H615" s="21"/>
      <c r="I615" s="22"/>
      <c r="J615" s="22"/>
      <c r="K615" s="22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2"/>
      <c r="D616" s="21"/>
      <c r="E616" s="22"/>
      <c r="F616" s="22"/>
      <c r="G616" s="21"/>
      <c r="H616" s="21"/>
      <c r="I616" s="22"/>
      <c r="J616" s="22"/>
      <c r="K616" s="22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2"/>
      <c r="D617" s="21"/>
      <c r="E617" s="22"/>
      <c r="F617" s="22"/>
      <c r="G617" s="21"/>
      <c r="H617" s="21"/>
      <c r="I617" s="22"/>
      <c r="J617" s="22"/>
      <c r="K617" s="22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2"/>
      <c r="D618" s="21"/>
      <c r="E618" s="22"/>
      <c r="F618" s="22"/>
      <c r="G618" s="21"/>
      <c r="H618" s="21"/>
      <c r="I618" s="22"/>
      <c r="J618" s="22"/>
      <c r="K618" s="22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2"/>
      <c r="D619" s="21"/>
      <c r="E619" s="22"/>
      <c r="F619" s="22"/>
      <c r="G619" s="21"/>
      <c r="H619" s="21"/>
      <c r="I619" s="22"/>
      <c r="J619" s="22"/>
      <c r="K619" s="22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2"/>
      <c r="D620" s="21"/>
      <c r="E620" s="22"/>
      <c r="F620" s="22"/>
      <c r="G620" s="21"/>
      <c r="H620" s="21"/>
      <c r="I620" s="22"/>
      <c r="J620" s="22"/>
      <c r="K620" s="22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2"/>
      <c r="D621" s="21"/>
      <c r="E621" s="22"/>
      <c r="F621" s="22"/>
      <c r="G621" s="21"/>
      <c r="H621" s="21"/>
      <c r="I621" s="22"/>
      <c r="J621" s="22"/>
      <c r="K621" s="22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2"/>
      <c r="D622" s="21"/>
      <c r="E622" s="22"/>
      <c r="F622" s="22"/>
      <c r="G622" s="21"/>
      <c r="H622" s="21"/>
      <c r="I622" s="22"/>
      <c r="J622" s="22"/>
      <c r="K622" s="22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2"/>
      <c r="D623" s="21"/>
      <c r="E623" s="22"/>
      <c r="F623" s="22"/>
      <c r="G623" s="21"/>
      <c r="H623" s="21"/>
      <c r="I623" s="22"/>
      <c r="J623" s="22"/>
      <c r="K623" s="22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2"/>
      <c r="D624" s="21"/>
      <c r="E624" s="22"/>
      <c r="F624" s="22"/>
      <c r="G624" s="21"/>
      <c r="H624" s="21"/>
      <c r="I624" s="22"/>
      <c r="J624" s="22"/>
      <c r="K624" s="22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2"/>
      <c r="D625" s="21"/>
      <c r="E625" s="22"/>
      <c r="F625" s="22"/>
      <c r="G625" s="21"/>
      <c r="H625" s="21"/>
      <c r="I625" s="22"/>
      <c r="J625" s="22"/>
      <c r="K625" s="22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2"/>
      <c r="D626" s="21"/>
      <c r="E626" s="22"/>
      <c r="F626" s="22"/>
      <c r="G626" s="21"/>
      <c r="H626" s="21"/>
      <c r="I626" s="22"/>
      <c r="J626" s="22"/>
      <c r="K626" s="22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2"/>
      <c r="D627" s="21"/>
      <c r="E627" s="22"/>
      <c r="F627" s="22"/>
      <c r="G627" s="21"/>
      <c r="H627" s="21"/>
      <c r="I627" s="22"/>
      <c r="J627" s="22"/>
      <c r="K627" s="22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2"/>
      <c r="D628" s="21"/>
      <c r="E628" s="22"/>
      <c r="F628" s="22"/>
      <c r="G628" s="21"/>
      <c r="H628" s="21"/>
      <c r="I628" s="22"/>
      <c r="J628" s="22"/>
      <c r="K628" s="22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2"/>
      <c r="D629" s="21"/>
      <c r="E629" s="22"/>
      <c r="F629" s="22"/>
      <c r="G629" s="21"/>
      <c r="H629" s="21"/>
      <c r="I629" s="22"/>
      <c r="J629" s="22"/>
      <c r="K629" s="22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2"/>
      <c r="D630" s="21"/>
      <c r="E630" s="22"/>
      <c r="F630" s="22"/>
      <c r="G630" s="21"/>
      <c r="H630" s="21"/>
      <c r="I630" s="22"/>
      <c r="J630" s="22"/>
      <c r="K630" s="22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2"/>
      <c r="D631" s="21"/>
      <c r="E631" s="22"/>
      <c r="F631" s="22"/>
      <c r="G631" s="21"/>
      <c r="H631" s="21"/>
      <c r="I631" s="22"/>
      <c r="J631" s="22"/>
      <c r="K631" s="22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2"/>
      <c r="D632" s="21"/>
      <c r="E632" s="22"/>
      <c r="F632" s="22"/>
      <c r="G632" s="21"/>
      <c r="H632" s="21"/>
      <c r="I632" s="22"/>
      <c r="J632" s="22"/>
      <c r="K632" s="22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2"/>
      <c r="D633" s="21"/>
      <c r="E633" s="22"/>
      <c r="F633" s="22"/>
      <c r="G633" s="21"/>
      <c r="H633" s="21"/>
      <c r="I633" s="22"/>
      <c r="J633" s="22"/>
      <c r="K633" s="22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2"/>
      <c r="D634" s="21"/>
      <c r="E634" s="22"/>
      <c r="F634" s="22"/>
      <c r="G634" s="21"/>
      <c r="H634" s="21"/>
      <c r="I634" s="22"/>
      <c r="J634" s="22"/>
      <c r="K634" s="22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2"/>
      <c r="D635" s="21"/>
      <c r="E635" s="22"/>
      <c r="F635" s="22"/>
      <c r="G635" s="21"/>
      <c r="H635" s="21"/>
      <c r="I635" s="22"/>
      <c r="J635" s="22"/>
      <c r="K635" s="22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2"/>
      <c r="D636" s="21"/>
      <c r="E636" s="22"/>
      <c r="F636" s="22"/>
      <c r="G636" s="21"/>
      <c r="H636" s="21"/>
      <c r="I636" s="22"/>
      <c r="J636" s="22"/>
      <c r="K636" s="22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2"/>
      <c r="D637" s="21"/>
      <c r="E637" s="22"/>
      <c r="F637" s="22"/>
      <c r="G637" s="21"/>
      <c r="H637" s="21"/>
      <c r="I637" s="22"/>
      <c r="J637" s="22"/>
      <c r="K637" s="22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2"/>
      <c r="D638" s="21"/>
      <c r="E638" s="22"/>
      <c r="F638" s="22"/>
      <c r="G638" s="21"/>
      <c r="H638" s="21"/>
      <c r="I638" s="22"/>
      <c r="J638" s="22"/>
      <c r="K638" s="22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2"/>
      <c r="D639" s="21"/>
      <c r="E639" s="22"/>
      <c r="F639" s="22"/>
      <c r="G639" s="21"/>
      <c r="H639" s="21"/>
      <c r="I639" s="22"/>
      <c r="J639" s="22"/>
      <c r="K639" s="22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2"/>
      <c r="D640" s="21"/>
      <c r="E640" s="22"/>
      <c r="F640" s="22"/>
      <c r="G640" s="21"/>
      <c r="H640" s="21"/>
      <c r="I640" s="22"/>
      <c r="J640" s="22"/>
      <c r="K640" s="22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2"/>
      <c r="D641" s="21"/>
      <c r="E641" s="22"/>
      <c r="F641" s="22"/>
      <c r="G641" s="21"/>
      <c r="H641" s="21"/>
      <c r="I641" s="22"/>
      <c r="J641" s="22"/>
      <c r="K641" s="22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2"/>
      <c r="D642" s="21"/>
      <c r="E642" s="22"/>
      <c r="F642" s="22"/>
      <c r="G642" s="21"/>
      <c r="H642" s="21"/>
      <c r="I642" s="22"/>
      <c r="J642" s="22"/>
      <c r="K642" s="22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2"/>
      <c r="D643" s="21"/>
      <c r="E643" s="22"/>
      <c r="F643" s="22"/>
      <c r="G643" s="21"/>
      <c r="H643" s="21"/>
      <c r="I643" s="22"/>
      <c r="J643" s="22"/>
      <c r="K643" s="22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2"/>
      <c r="D644" s="21"/>
      <c r="E644" s="22"/>
      <c r="F644" s="22"/>
      <c r="G644" s="21"/>
      <c r="H644" s="21"/>
      <c r="I644" s="22"/>
      <c r="J644" s="22"/>
      <c r="K644" s="22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2"/>
      <c r="D645" s="21"/>
      <c r="E645" s="22"/>
      <c r="F645" s="22"/>
      <c r="G645" s="21"/>
      <c r="H645" s="21"/>
      <c r="I645" s="22"/>
      <c r="J645" s="22"/>
      <c r="K645" s="22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2"/>
      <c r="D646" s="21"/>
      <c r="E646" s="22"/>
      <c r="F646" s="22"/>
      <c r="G646" s="21"/>
      <c r="H646" s="21"/>
      <c r="I646" s="22"/>
      <c r="J646" s="22"/>
      <c r="K646" s="22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2"/>
      <c r="D647" s="21"/>
      <c r="E647" s="22"/>
      <c r="F647" s="22"/>
      <c r="G647" s="21"/>
      <c r="H647" s="21"/>
      <c r="I647" s="22"/>
      <c r="J647" s="22"/>
      <c r="K647" s="22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2"/>
      <c r="D648" s="21"/>
      <c r="E648" s="22"/>
      <c r="F648" s="22"/>
      <c r="G648" s="21"/>
      <c r="H648" s="21"/>
      <c r="I648" s="22"/>
      <c r="J648" s="22"/>
      <c r="K648" s="22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2"/>
      <c r="D649" s="21"/>
      <c r="E649" s="22"/>
      <c r="F649" s="22"/>
      <c r="G649" s="21"/>
      <c r="H649" s="21"/>
      <c r="I649" s="22"/>
      <c r="J649" s="22"/>
      <c r="K649" s="22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2"/>
      <c r="D650" s="21"/>
      <c r="E650" s="22"/>
      <c r="F650" s="22"/>
      <c r="G650" s="21"/>
      <c r="H650" s="21"/>
      <c r="I650" s="22"/>
      <c r="J650" s="22"/>
      <c r="K650" s="22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2"/>
      <c r="D651" s="21"/>
      <c r="E651" s="22"/>
      <c r="F651" s="22"/>
      <c r="G651" s="21"/>
      <c r="H651" s="21"/>
      <c r="I651" s="22"/>
      <c r="J651" s="22"/>
      <c r="K651" s="22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2"/>
      <c r="D652" s="21"/>
      <c r="E652" s="22"/>
      <c r="F652" s="22"/>
      <c r="G652" s="21"/>
      <c r="H652" s="21"/>
      <c r="I652" s="22"/>
      <c r="J652" s="22"/>
      <c r="K652" s="22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2"/>
      <c r="D653" s="21"/>
      <c r="E653" s="22"/>
      <c r="F653" s="22"/>
      <c r="G653" s="21"/>
      <c r="H653" s="21"/>
      <c r="I653" s="22"/>
      <c r="J653" s="22"/>
      <c r="K653" s="22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2"/>
      <c r="D654" s="21"/>
      <c r="E654" s="22"/>
      <c r="F654" s="22"/>
      <c r="G654" s="21"/>
      <c r="H654" s="21"/>
      <c r="I654" s="22"/>
      <c r="J654" s="22"/>
      <c r="K654" s="22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2"/>
      <c r="D655" s="21"/>
      <c r="E655" s="22"/>
      <c r="F655" s="22"/>
      <c r="G655" s="21"/>
      <c r="H655" s="21"/>
      <c r="I655" s="22"/>
      <c r="J655" s="22"/>
      <c r="K655" s="22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2"/>
      <c r="D656" s="21"/>
      <c r="E656" s="22"/>
      <c r="F656" s="22"/>
      <c r="G656" s="21"/>
      <c r="H656" s="21"/>
      <c r="I656" s="22"/>
      <c r="J656" s="22"/>
      <c r="K656" s="22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2"/>
      <c r="D657" s="21"/>
      <c r="E657" s="22"/>
      <c r="F657" s="22"/>
      <c r="G657" s="21"/>
      <c r="H657" s="21"/>
      <c r="I657" s="22"/>
      <c r="J657" s="22"/>
      <c r="K657" s="22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2"/>
      <c r="D658" s="21"/>
      <c r="E658" s="22"/>
      <c r="F658" s="22"/>
      <c r="G658" s="21"/>
      <c r="H658" s="21"/>
      <c r="I658" s="22"/>
      <c r="J658" s="22"/>
      <c r="K658" s="22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2"/>
      <c r="D659" s="21"/>
      <c r="E659" s="22"/>
      <c r="F659" s="22"/>
      <c r="G659" s="21"/>
      <c r="H659" s="21"/>
      <c r="I659" s="22"/>
      <c r="J659" s="22"/>
      <c r="K659" s="22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2"/>
      <c r="D660" s="21"/>
      <c r="E660" s="22"/>
      <c r="F660" s="22"/>
      <c r="G660" s="21"/>
      <c r="H660" s="21"/>
      <c r="I660" s="22"/>
      <c r="J660" s="22"/>
      <c r="K660" s="22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2"/>
      <c r="D661" s="21"/>
      <c r="E661" s="22"/>
      <c r="F661" s="22"/>
      <c r="G661" s="21"/>
      <c r="H661" s="21"/>
      <c r="I661" s="22"/>
      <c r="J661" s="22"/>
      <c r="K661" s="22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2"/>
      <c r="D662" s="21"/>
      <c r="E662" s="22"/>
      <c r="F662" s="22"/>
      <c r="G662" s="21"/>
      <c r="H662" s="21"/>
      <c r="I662" s="22"/>
      <c r="J662" s="22"/>
      <c r="K662" s="22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2"/>
      <c r="D663" s="21"/>
      <c r="E663" s="22"/>
      <c r="F663" s="22"/>
      <c r="G663" s="21"/>
      <c r="H663" s="21"/>
      <c r="I663" s="22"/>
      <c r="J663" s="22"/>
      <c r="K663" s="22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2"/>
      <c r="D664" s="21"/>
      <c r="E664" s="22"/>
      <c r="F664" s="22"/>
      <c r="G664" s="21"/>
      <c r="H664" s="21"/>
      <c r="I664" s="22"/>
      <c r="J664" s="22"/>
      <c r="K664" s="22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2"/>
      <c r="D665" s="21"/>
      <c r="E665" s="22"/>
      <c r="F665" s="22"/>
      <c r="G665" s="21"/>
      <c r="H665" s="21"/>
      <c r="I665" s="22"/>
      <c r="J665" s="22"/>
      <c r="K665" s="22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2"/>
      <c r="D666" s="21"/>
      <c r="E666" s="22"/>
      <c r="F666" s="22"/>
      <c r="G666" s="21"/>
      <c r="H666" s="21"/>
      <c r="I666" s="22"/>
      <c r="J666" s="22"/>
      <c r="K666" s="22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2"/>
      <c r="D667" s="21"/>
      <c r="E667" s="22"/>
      <c r="F667" s="22"/>
      <c r="G667" s="21"/>
      <c r="H667" s="21"/>
      <c r="I667" s="22"/>
      <c r="J667" s="22"/>
      <c r="K667" s="22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2"/>
      <c r="D668" s="21"/>
      <c r="E668" s="22"/>
      <c r="F668" s="22"/>
      <c r="G668" s="21"/>
      <c r="H668" s="21"/>
      <c r="I668" s="22"/>
      <c r="J668" s="22"/>
      <c r="K668" s="22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2"/>
      <c r="D669" s="21"/>
      <c r="E669" s="22"/>
      <c r="F669" s="22"/>
      <c r="G669" s="21"/>
      <c r="H669" s="21"/>
      <c r="I669" s="22"/>
      <c r="J669" s="22"/>
      <c r="K669" s="22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2"/>
      <c r="D670" s="21"/>
      <c r="E670" s="22"/>
      <c r="F670" s="22"/>
      <c r="G670" s="21"/>
      <c r="H670" s="21"/>
      <c r="I670" s="22"/>
      <c r="J670" s="22"/>
      <c r="K670" s="22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2"/>
      <c r="D671" s="21"/>
      <c r="E671" s="22"/>
      <c r="F671" s="22"/>
      <c r="G671" s="21"/>
      <c r="H671" s="21"/>
      <c r="I671" s="22"/>
      <c r="J671" s="22"/>
      <c r="K671" s="22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2"/>
      <c r="D672" s="21"/>
      <c r="E672" s="22"/>
      <c r="F672" s="22"/>
      <c r="G672" s="21"/>
      <c r="H672" s="21"/>
      <c r="I672" s="22"/>
      <c r="J672" s="22"/>
      <c r="K672" s="22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2"/>
      <c r="D673" s="21"/>
      <c r="E673" s="22"/>
      <c r="F673" s="22"/>
      <c r="G673" s="21"/>
      <c r="H673" s="21"/>
      <c r="I673" s="22"/>
      <c r="J673" s="22"/>
      <c r="K673" s="22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2"/>
      <c r="D674" s="21"/>
      <c r="E674" s="22"/>
      <c r="F674" s="22"/>
      <c r="G674" s="21"/>
      <c r="H674" s="21"/>
      <c r="I674" s="22"/>
      <c r="J674" s="22"/>
      <c r="K674" s="22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2"/>
      <c r="D675" s="21"/>
      <c r="E675" s="22"/>
      <c r="F675" s="22"/>
      <c r="G675" s="21"/>
      <c r="H675" s="21"/>
      <c r="I675" s="22"/>
      <c r="J675" s="22"/>
      <c r="K675" s="22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2"/>
      <c r="D676" s="21"/>
      <c r="E676" s="22"/>
      <c r="F676" s="22"/>
      <c r="G676" s="21"/>
      <c r="H676" s="21"/>
      <c r="I676" s="22"/>
      <c r="J676" s="22"/>
      <c r="K676" s="22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2"/>
      <c r="D677" s="21"/>
      <c r="E677" s="22"/>
      <c r="F677" s="22"/>
      <c r="G677" s="21"/>
      <c r="H677" s="21"/>
      <c r="I677" s="22"/>
      <c r="J677" s="22"/>
      <c r="K677" s="22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2"/>
      <c r="D678" s="21"/>
      <c r="E678" s="22"/>
      <c r="F678" s="22"/>
      <c r="G678" s="21"/>
      <c r="H678" s="21"/>
      <c r="I678" s="22"/>
      <c r="J678" s="22"/>
      <c r="K678" s="22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2"/>
      <c r="D679" s="21"/>
      <c r="E679" s="22"/>
      <c r="F679" s="22"/>
      <c r="G679" s="21"/>
      <c r="H679" s="21"/>
      <c r="I679" s="22"/>
      <c r="J679" s="22"/>
      <c r="K679" s="22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2"/>
      <c r="D680" s="21"/>
      <c r="E680" s="22"/>
      <c r="F680" s="22"/>
      <c r="G680" s="21"/>
      <c r="H680" s="21"/>
      <c r="I680" s="22"/>
      <c r="J680" s="22"/>
      <c r="K680" s="22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2"/>
      <c r="D681" s="21"/>
      <c r="E681" s="22"/>
      <c r="F681" s="22"/>
      <c r="G681" s="21"/>
      <c r="H681" s="21"/>
      <c r="I681" s="22"/>
      <c r="J681" s="22"/>
      <c r="K681" s="22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2"/>
      <c r="D682" s="21"/>
      <c r="E682" s="22"/>
      <c r="F682" s="22"/>
      <c r="G682" s="21"/>
      <c r="H682" s="21"/>
      <c r="I682" s="22"/>
      <c r="J682" s="22"/>
      <c r="K682" s="22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2"/>
      <c r="D683" s="21"/>
      <c r="E683" s="22"/>
      <c r="F683" s="22"/>
      <c r="G683" s="21"/>
      <c r="H683" s="21"/>
      <c r="I683" s="22"/>
      <c r="J683" s="22"/>
      <c r="K683" s="22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2"/>
      <c r="D684" s="21"/>
      <c r="E684" s="22"/>
      <c r="F684" s="22"/>
      <c r="G684" s="21"/>
      <c r="H684" s="21"/>
      <c r="I684" s="22"/>
      <c r="J684" s="22"/>
      <c r="K684" s="22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2"/>
      <c r="D685" s="21"/>
      <c r="E685" s="22"/>
      <c r="F685" s="22"/>
      <c r="G685" s="21"/>
      <c r="H685" s="21"/>
      <c r="I685" s="22"/>
      <c r="J685" s="22"/>
      <c r="K685" s="22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2"/>
      <c r="D686" s="21"/>
      <c r="E686" s="22"/>
      <c r="F686" s="22"/>
      <c r="G686" s="21"/>
      <c r="H686" s="21"/>
      <c r="I686" s="22"/>
      <c r="J686" s="22"/>
      <c r="K686" s="22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2"/>
      <c r="D687" s="21"/>
      <c r="E687" s="22"/>
      <c r="F687" s="22"/>
      <c r="G687" s="21"/>
      <c r="H687" s="21"/>
      <c r="I687" s="22"/>
      <c r="J687" s="22"/>
      <c r="K687" s="22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2"/>
      <c r="D688" s="21"/>
      <c r="E688" s="22"/>
      <c r="F688" s="22"/>
      <c r="G688" s="21"/>
      <c r="H688" s="21"/>
      <c r="I688" s="22"/>
      <c r="J688" s="22"/>
      <c r="K688" s="22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2"/>
      <c r="D689" s="21"/>
      <c r="E689" s="22"/>
      <c r="F689" s="22"/>
      <c r="G689" s="21"/>
      <c r="H689" s="21"/>
      <c r="I689" s="22"/>
      <c r="J689" s="22"/>
      <c r="K689" s="22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2"/>
      <c r="D690" s="21"/>
      <c r="E690" s="22"/>
      <c r="F690" s="22"/>
      <c r="G690" s="21"/>
      <c r="H690" s="21"/>
      <c r="I690" s="22"/>
      <c r="J690" s="22"/>
      <c r="K690" s="22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2"/>
      <c r="D691" s="21"/>
      <c r="E691" s="22"/>
      <c r="F691" s="22"/>
      <c r="G691" s="21"/>
      <c r="H691" s="21"/>
      <c r="I691" s="22"/>
      <c r="J691" s="22"/>
      <c r="K691" s="22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2"/>
      <c r="D692" s="21"/>
      <c r="E692" s="22"/>
      <c r="F692" s="22"/>
      <c r="G692" s="21"/>
      <c r="H692" s="21"/>
      <c r="I692" s="22"/>
      <c r="J692" s="22"/>
      <c r="K692" s="22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2"/>
      <c r="D693" s="21"/>
      <c r="E693" s="22"/>
      <c r="F693" s="22"/>
      <c r="G693" s="21"/>
      <c r="H693" s="21"/>
      <c r="I693" s="22"/>
      <c r="J693" s="22"/>
      <c r="K693" s="22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2"/>
      <c r="D694" s="21"/>
      <c r="E694" s="22"/>
      <c r="F694" s="22"/>
      <c r="G694" s="21"/>
      <c r="H694" s="21"/>
      <c r="I694" s="22"/>
      <c r="J694" s="22"/>
      <c r="K694" s="22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2"/>
      <c r="D695" s="21"/>
      <c r="E695" s="22"/>
      <c r="F695" s="22"/>
      <c r="G695" s="21"/>
      <c r="H695" s="21"/>
      <c r="I695" s="22"/>
      <c r="J695" s="22"/>
      <c r="K695" s="22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2"/>
      <c r="D696" s="21"/>
      <c r="E696" s="22"/>
      <c r="F696" s="22"/>
      <c r="G696" s="21"/>
      <c r="H696" s="21"/>
      <c r="I696" s="22"/>
      <c r="J696" s="22"/>
      <c r="K696" s="22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2"/>
      <c r="D697" s="21"/>
      <c r="E697" s="22"/>
      <c r="F697" s="22"/>
      <c r="G697" s="21"/>
      <c r="H697" s="21"/>
      <c r="I697" s="22"/>
      <c r="J697" s="22"/>
      <c r="K697" s="22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2"/>
      <c r="D698" s="21"/>
      <c r="E698" s="22"/>
      <c r="F698" s="22"/>
      <c r="G698" s="21"/>
      <c r="H698" s="21"/>
      <c r="I698" s="22"/>
      <c r="J698" s="22"/>
      <c r="K698" s="22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2"/>
      <c r="D699" s="21"/>
      <c r="E699" s="22"/>
      <c r="F699" s="22"/>
      <c r="G699" s="21"/>
      <c r="H699" s="21"/>
      <c r="I699" s="22"/>
      <c r="J699" s="22"/>
      <c r="K699" s="22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2"/>
      <c r="D700" s="21"/>
      <c r="E700" s="22"/>
      <c r="F700" s="22"/>
      <c r="G700" s="21"/>
      <c r="H700" s="21"/>
      <c r="I700" s="22"/>
      <c r="J700" s="22"/>
      <c r="K700" s="22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2"/>
      <c r="D701" s="21"/>
      <c r="E701" s="22"/>
      <c r="F701" s="22"/>
      <c r="G701" s="21"/>
      <c r="H701" s="21"/>
      <c r="I701" s="22"/>
      <c r="J701" s="22"/>
      <c r="K701" s="22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2"/>
      <c r="D702" s="21"/>
      <c r="E702" s="22"/>
      <c r="F702" s="22"/>
      <c r="G702" s="21"/>
      <c r="H702" s="21"/>
      <c r="I702" s="22"/>
      <c r="J702" s="22"/>
      <c r="K702" s="22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2"/>
      <c r="D703" s="21"/>
      <c r="E703" s="22"/>
      <c r="F703" s="22"/>
      <c r="G703" s="21"/>
      <c r="H703" s="21"/>
      <c r="I703" s="22"/>
      <c r="J703" s="22"/>
      <c r="K703" s="22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2"/>
      <c r="D704" s="21"/>
      <c r="E704" s="22"/>
      <c r="F704" s="22"/>
      <c r="G704" s="21"/>
      <c r="H704" s="21"/>
      <c r="I704" s="22"/>
      <c r="J704" s="22"/>
      <c r="K704" s="22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2"/>
      <c r="D705" s="21"/>
      <c r="E705" s="22"/>
      <c r="F705" s="22"/>
      <c r="G705" s="21"/>
      <c r="H705" s="21"/>
      <c r="I705" s="22"/>
      <c r="J705" s="22"/>
      <c r="K705" s="22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2"/>
      <c r="D706" s="21"/>
      <c r="E706" s="22"/>
      <c r="F706" s="22"/>
      <c r="G706" s="21"/>
      <c r="H706" s="21"/>
      <c r="I706" s="22"/>
      <c r="J706" s="22"/>
      <c r="K706" s="22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2"/>
      <c r="D707" s="21"/>
      <c r="E707" s="22"/>
      <c r="F707" s="22"/>
      <c r="G707" s="21"/>
      <c r="H707" s="21"/>
      <c r="I707" s="22"/>
      <c r="J707" s="22"/>
      <c r="K707" s="22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2"/>
      <c r="D708" s="21"/>
      <c r="E708" s="22"/>
      <c r="F708" s="22"/>
      <c r="G708" s="21"/>
      <c r="H708" s="21"/>
      <c r="I708" s="22"/>
      <c r="J708" s="22"/>
      <c r="K708" s="22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2"/>
      <c r="D709" s="21"/>
      <c r="E709" s="22"/>
      <c r="F709" s="22"/>
      <c r="G709" s="21"/>
      <c r="H709" s="21"/>
      <c r="I709" s="22"/>
      <c r="J709" s="22"/>
      <c r="K709" s="22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2"/>
      <c r="D710" s="21"/>
      <c r="E710" s="22"/>
      <c r="F710" s="22"/>
      <c r="G710" s="21"/>
      <c r="H710" s="21"/>
      <c r="I710" s="22"/>
      <c r="J710" s="22"/>
      <c r="K710" s="22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2"/>
      <c r="D711" s="21"/>
      <c r="E711" s="22"/>
      <c r="F711" s="22"/>
      <c r="G711" s="21"/>
      <c r="H711" s="21"/>
      <c r="I711" s="22"/>
      <c r="J711" s="22"/>
      <c r="K711" s="22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2"/>
      <c r="D712" s="21"/>
      <c r="E712" s="22"/>
      <c r="F712" s="22"/>
      <c r="G712" s="21"/>
      <c r="H712" s="21"/>
      <c r="I712" s="22"/>
      <c r="J712" s="22"/>
      <c r="K712" s="22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2"/>
      <c r="D713" s="21"/>
      <c r="E713" s="22"/>
      <c r="F713" s="22"/>
      <c r="G713" s="21"/>
      <c r="H713" s="21"/>
      <c r="I713" s="22"/>
      <c r="J713" s="22"/>
      <c r="K713" s="22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2"/>
      <c r="D714" s="21"/>
      <c r="E714" s="22"/>
      <c r="F714" s="22"/>
      <c r="G714" s="21"/>
      <c r="H714" s="21"/>
      <c r="I714" s="22"/>
      <c r="J714" s="22"/>
      <c r="K714" s="22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2"/>
      <c r="D715" s="21"/>
      <c r="E715" s="22"/>
      <c r="F715" s="22"/>
      <c r="G715" s="21"/>
      <c r="H715" s="21"/>
      <c r="I715" s="22"/>
      <c r="J715" s="22"/>
      <c r="K715" s="22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2"/>
      <c r="D716" s="21"/>
      <c r="E716" s="22"/>
      <c r="F716" s="22"/>
      <c r="G716" s="21"/>
      <c r="H716" s="21"/>
      <c r="I716" s="22"/>
      <c r="J716" s="22"/>
      <c r="K716" s="22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2"/>
      <c r="D717" s="21"/>
      <c r="E717" s="22"/>
      <c r="F717" s="22"/>
      <c r="G717" s="21"/>
      <c r="H717" s="21"/>
      <c r="I717" s="22"/>
      <c r="J717" s="22"/>
      <c r="K717" s="22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2"/>
      <c r="D718" s="21"/>
      <c r="E718" s="22"/>
      <c r="F718" s="22"/>
      <c r="G718" s="21"/>
      <c r="H718" s="21"/>
      <c r="I718" s="22"/>
      <c r="J718" s="22"/>
      <c r="K718" s="22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2"/>
      <c r="D719" s="21"/>
      <c r="E719" s="22"/>
      <c r="F719" s="22"/>
      <c r="G719" s="21"/>
      <c r="H719" s="21"/>
      <c r="I719" s="22"/>
      <c r="J719" s="22"/>
      <c r="K719" s="22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2"/>
      <c r="D720" s="21"/>
      <c r="E720" s="22"/>
      <c r="F720" s="22"/>
      <c r="G720" s="21"/>
      <c r="H720" s="21"/>
      <c r="I720" s="22"/>
      <c r="J720" s="22"/>
      <c r="K720" s="22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2"/>
      <c r="D721" s="21"/>
      <c r="E721" s="22"/>
      <c r="F721" s="22"/>
      <c r="G721" s="21"/>
      <c r="H721" s="21"/>
      <c r="I721" s="22"/>
      <c r="J721" s="22"/>
      <c r="K721" s="22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2"/>
      <c r="D722" s="21"/>
      <c r="E722" s="22"/>
      <c r="F722" s="22"/>
      <c r="G722" s="21"/>
      <c r="H722" s="21"/>
      <c r="I722" s="22"/>
      <c r="J722" s="22"/>
      <c r="K722" s="22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2"/>
      <c r="D723" s="21"/>
      <c r="E723" s="22"/>
      <c r="F723" s="22"/>
      <c r="G723" s="21"/>
      <c r="H723" s="21"/>
      <c r="I723" s="22"/>
      <c r="J723" s="22"/>
      <c r="K723" s="22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2"/>
      <c r="D724" s="21"/>
      <c r="E724" s="22"/>
      <c r="F724" s="22"/>
      <c r="G724" s="21"/>
      <c r="H724" s="21"/>
      <c r="I724" s="22"/>
      <c r="J724" s="22"/>
      <c r="K724" s="22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2"/>
      <c r="D725" s="21"/>
      <c r="E725" s="22"/>
      <c r="F725" s="22"/>
      <c r="G725" s="21"/>
      <c r="H725" s="21"/>
      <c r="I725" s="22"/>
      <c r="J725" s="22"/>
      <c r="K725" s="22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2"/>
      <c r="D726" s="21"/>
      <c r="E726" s="22"/>
      <c r="F726" s="22"/>
      <c r="G726" s="21"/>
      <c r="H726" s="21"/>
      <c r="I726" s="22"/>
      <c r="J726" s="22"/>
      <c r="K726" s="22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2"/>
      <c r="D727" s="21"/>
      <c r="E727" s="22"/>
      <c r="F727" s="22"/>
      <c r="G727" s="21"/>
      <c r="H727" s="21"/>
      <c r="I727" s="22"/>
      <c r="J727" s="22"/>
      <c r="K727" s="22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2"/>
      <c r="D728" s="21"/>
      <c r="E728" s="22"/>
      <c r="F728" s="22"/>
      <c r="G728" s="21"/>
      <c r="H728" s="21"/>
      <c r="I728" s="22"/>
      <c r="J728" s="22"/>
      <c r="K728" s="22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2"/>
      <c r="D729" s="21"/>
      <c r="E729" s="22"/>
      <c r="F729" s="22"/>
      <c r="G729" s="21"/>
      <c r="H729" s="21"/>
      <c r="I729" s="22"/>
      <c r="J729" s="22"/>
      <c r="K729" s="22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2"/>
      <c r="D730" s="21"/>
      <c r="E730" s="22"/>
      <c r="F730" s="22"/>
      <c r="G730" s="21"/>
      <c r="H730" s="21"/>
      <c r="I730" s="22"/>
      <c r="J730" s="22"/>
      <c r="K730" s="22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2"/>
      <c r="D731" s="21"/>
      <c r="E731" s="22"/>
      <c r="F731" s="22"/>
      <c r="G731" s="21"/>
      <c r="H731" s="21"/>
      <c r="I731" s="22"/>
      <c r="J731" s="22"/>
      <c r="K731" s="22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2"/>
      <c r="D732" s="21"/>
      <c r="E732" s="22"/>
      <c r="F732" s="22"/>
      <c r="G732" s="21"/>
      <c r="H732" s="21"/>
      <c r="I732" s="22"/>
      <c r="J732" s="22"/>
      <c r="K732" s="22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2"/>
      <c r="D733" s="21"/>
      <c r="E733" s="22"/>
      <c r="F733" s="22"/>
      <c r="G733" s="21"/>
      <c r="H733" s="21"/>
      <c r="I733" s="22"/>
      <c r="J733" s="22"/>
      <c r="K733" s="22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2"/>
      <c r="D734" s="21"/>
      <c r="E734" s="22"/>
      <c r="F734" s="22"/>
      <c r="G734" s="21"/>
      <c r="H734" s="21"/>
      <c r="I734" s="22"/>
      <c r="J734" s="22"/>
      <c r="K734" s="22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2"/>
      <c r="D735" s="21"/>
      <c r="E735" s="22"/>
      <c r="F735" s="22"/>
      <c r="G735" s="21"/>
      <c r="H735" s="21"/>
      <c r="I735" s="22"/>
      <c r="J735" s="22"/>
      <c r="K735" s="22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2"/>
      <c r="D736" s="21"/>
      <c r="E736" s="22"/>
      <c r="F736" s="22"/>
      <c r="G736" s="21"/>
      <c r="H736" s="21"/>
      <c r="I736" s="22"/>
      <c r="J736" s="22"/>
      <c r="K736" s="22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2"/>
      <c r="D737" s="21"/>
      <c r="E737" s="22"/>
      <c r="F737" s="22"/>
      <c r="G737" s="21"/>
      <c r="H737" s="21"/>
      <c r="I737" s="22"/>
      <c r="J737" s="22"/>
      <c r="K737" s="22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2"/>
      <c r="D738" s="21"/>
      <c r="E738" s="22"/>
      <c r="F738" s="22"/>
      <c r="G738" s="21"/>
      <c r="H738" s="21"/>
      <c r="I738" s="22"/>
      <c r="J738" s="22"/>
      <c r="K738" s="22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2"/>
      <c r="D739" s="21"/>
      <c r="E739" s="22"/>
      <c r="F739" s="22"/>
      <c r="G739" s="21"/>
      <c r="H739" s="21"/>
      <c r="I739" s="22"/>
      <c r="J739" s="22"/>
      <c r="K739" s="22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2"/>
      <c r="D740" s="21"/>
      <c r="E740" s="22"/>
      <c r="F740" s="22"/>
      <c r="G740" s="21"/>
      <c r="H740" s="21"/>
      <c r="I740" s="22"/>
      <c r="J740" s="22"/>
      <c r="K740" s="22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2"/>
      <c r="D741" s="21"/>
      <c r="E741" s="22"/>
      <c r="F741" s="22"/>
      <c r="G741" s="21"/>
      <c r="H741" s="21"/>
      <c r="I741" s="22"/>
      <c r="J741" s="22"/>
      <c r="K741" s="22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2"/>
      <c r="D742" s="21"/>
      <c r="E742" s="22"/>
      <c r="F742" s="22"/>
      <c r="G742" s="21"/>
      <c r="H742" s="21"/>
      <c r="I742" s="22"/>
      <c r="J742" s="22"/>
      <c r="K742" s="22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2"/>
      <c r="D743" s="21"/>
      <c r="E743" s="22"/>
      <c r="F743" s="22"/>
      <c r="G743" s="21"/>
      <c r="H743" s="21"/>
      <c r="I743" s="22"/>
      <c r="J743" s="22"/>
      <c r="K743" s="22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2"/>
      <c r="D744" s="21"/>
      <c r="E744" s="22"/>
      <c r="F744" s="22"/>
      <c r="G744" s="21"/>
      <c r="H744" s="21"/>
      <c r="I744" s="22"/>
      <c r="J744" s="22"/>
      <c r="K744" s="22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2"/>
      <c r="D745" s="21"/>
      <c r="E745" s="22"/>
      <c r="F745" s="22"/>
      <c r="G745" s="21"/>
      <c r="H745" s="21"/>
      <c r="I745" s="22"/>
      <c r="J745" s="22"/>
      <c r="K745" s="22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2"/>
      <c r="D746" s="21"/>
      <c r="E746" s="22"/>
      <c r="F746" s="22"/>
      <c r="G746" s="21"/>
      <c r="H746" s="21"/>
      <c r="I746" s="22"/>
      <c r="J746" s="22"/>
      <c r="K746" s="22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2"/>
      <c r="D747" s="21"/>
      <c r="E747" s="22"/>
      <c r="F747" s="22"/>
      <c r="G747" s="21"/>
      <c r="H747" s="21"/>
      <c r="I747" s="22"/>
      <c r="J747" s="22"/>
      <c r="K747" s="22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2"/>
      <c r="D748" s="21"/>
      <c r="E748" s="22"/>
      <c r="F748" s="22"/>
      <c r="G748" s="21"/>
      <c r="H748" s="21"/>
      <c r="I748" s="22"/>
      <c r="J748" s="22"/>
      <c r="K748" s="22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2"/>
      <c r="D749" s="21"/>
      <c r="E749" s="22"/>
      <c r="F749" s="22"/>
      <c r="G749" s="21"/>
      <c r="H749" s="21"/>
      <c r="I749" s="22"/>
      <c r="J749" s="22"/>
      <c r="K749" s="22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2"/>
      <c r="D750" s="21"/>
      <c r="E750" s="22"/>
      <c r="F750" s="22"/>
      <c r="G750" s="21"/>
      <c r="H750" s="21"/>
      <c r="I750" s="22"/>
      <c r="J750" s="22"/>
      <c r="K750" s="22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2"/>
      <c r="D751" s="21"/>
      <c r="E751" s="22"/>
      <c r="F751" s="22"/>
      <c r="G751" s="21"/>
      <c r="H751" s="21"/>
      <c r="I751" s="22"/>
      <c r="J751" s="22"/>
      <c r="K751" s="22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2"/>
      <c r="D752" s="21"/>
      <c r="E752" s="22"/>
      <c r="F752" s="22"/>
      <c r="G752" s="21"/>
      <c r="H752" s="21"/>
      <c r="I752" s="22"/>
      <c r="J752" s="22"/>
      <c r="K752" s="22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2"/>
      <c r="D753" s="21"/>
      <c r="E753" s="22"/>
      <c r="F753" s="22"/>
      <c r="G753" s="21"/>
      <c r="H753" s="21"/>
      <c r="I753" s="22"/>
      <c r="J753" s="22"/>
      <c r="K753" s="22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2"/>
      <c r="D754" s="21"/>
      <c r="E754" s="22"/>
      <c r="F754" s="22"/>
      <c r="G754" s="21"/>
      <c r="H754" s="21"/>
      <c r="I754" s="22"/>
      <c r="J754" s="22"/>
      <c r="K754" s="22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2"/>
      <c r="D755" s="21"/>
      <c r="E755" s="22"/>
      <c r="F755" s="22"/>
      <c r="G755" s="21"/>
      <c r="H755" s="21"/>
      <c r="I755" s="22"/>
      <c r="J755" s="22"/>
      <c r="K755" s="22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2"/>
      <c r="D756" s="21"/>
      <c r="E756" s="22"/>
      <c r="F756" s="22"/>
      <c r="G756" s="21"/>
      <c r="H756" s="21"/>
      <c r="I756" s="22"/>
      <c r="J756" s="22"/>
      <c r="K756" s="22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2"/>
      <c r="D757" s="21"/>
      <c r="E757" s="22"/>
      <c r="F757" s="22"/>
      <c r="G757" s="21"/>
      <c r="H757" s="21"/>
      <c r="I757" s="22"/>
      <c r="J757" s="22"/>
      <c r="K757" s="22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2"/>
      <c r="D758" s="21"/>
      <c r="E758" s="22"/>
      <c r="F758" s="22"/>
      <c r="G758" s="21"/>
      <c r="H758" s="21"/>
      <c r="I758" s="22"/>
      <c r="J758" s="22"/>
      <c r="K758" s="22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2"/>
      <c r="D759" s="21"/>
      <c r="E759" s="22"/>
      <c r="F759" s="22"/>
      <c r="G759" s="21"/>
      <c r="H759" s="21"/>
      <c r="I759" s="22"/>
      <c r="J759" s="22"/>
      <c r="K759" s="22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2"/>
      <c r="D760" s="21"/>
      <c r="E760" s="22"/>
      <c r="F760" s="22"/>
      <c r="G760" s="21"/>
      <c r="H760" s="21"/>
      <c r="I760" s="22"/>
      <c r="J760" s="22"/>
      <c r="K760" s="22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2"/>
      <c r="D761" s="21"/>
      <c r="E761" s="22"/>
      <c r="F761" s="22"/>
      <c r="G761" s="21"/>
      <c r="H761" s="21"/>
      <c r="I761" s="22"/>
      <c r="J761" s="22"/>
      <c r="K761" s="22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2"/>
      <c r="D762" s="21"/>
      <c r="E762" s="22"/>
      <c r="F762" s="22"/>
      <c r="G762" s="21"/>
      <c r="H762" s="21"/>
      <c r="I762" s="22"/>
      <c r="J762" s="22"/>
      <c r="K762" s="22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2"/>
      <c r="D763" s="21"/>
      <c r="E763" s="22"/>
      <c r="F763" s="22"/>
      <c r="G763" s="21"/>
      <c r="H763" s="21"/>
      <c r="I763" s="22"/>
      <c r="J763" s="22"/>
      <c r="K763" s="22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2"/>
      <c r="D764" s="21"/>
      <c r="E764" s="22"/>
      <c r="F764" s="22"/>
      <c r="G764" s="21"/>
      <c r="H764" s="21"/>
      <c r="I764" s="22"/>
      <c r="J764" s="22"/>
      <c r="K764" s="22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2"/>
      <c r="D765" s="21"/>
      <c r="E765" s="22"/>
      <c r="F765" s="22"/>
      <c r="G765" s="21"/>
      <c r="H765" s="21"/>
      <c r="I765" s="22"/>
      <c r="J765" s="22"/>
      <c r="K765" s="22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2"/>
      <c r="D766" s="21"/>
      <c r="E766" s="22"/>
      <c r="F766" s="22"/>
      <c r="G766" s="21"/>
      <c r="H766" s="21"/>
      <c r="I766" s="22"/>
      <c r="J766" s="22"/>
      <c r="K766" s="22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2"/>
      <c r="D767" s="21"/>
      <c r="E767" s="22"/>
      <c r="F767" s="22"/>
      <c r="G767" s="21"/>
      <c r="H767" s="21"/>
      <c r="I767" s="22"/>
      <c r="J767" s="22"/>
      <c r="K767" s="22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2"/>
      <c r="D768" s="21"/>
      <c r="E768" s="22"/>
      <c r="F768" s="22"/>
      <c r="G768" s="21"/>
      <c r="H768" s="21"/>
      <c r="I768" s="22"/>
      <c r="J768" s="22"/>
      <c r="K768" s="22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2"/>
      <c r="D769" s="21"/>
      <c r="E769" s="22"/>
      <c r="F769" s="22"/>
      <c r="G769" s="21"/>
      <c r="H769" s="21"/>
      <c r="I769" s="22"/>
      <c r="J769" s="22"/>
      <c r="K769" s="22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2"/>
      <c r="D770" s="21"/>
      <c r="E770" s="22"/>
      <c r="F770" s="22"/>
      <c r="G770" s="21"/>
      <c r="H770" s="21"/>
      <c r="I770" s="22"/>
      <c r="J770" s="22"/>
      <c r="K770" s="22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2"/>
      <c r="D771" s="21"/>
      <c r="E771" s="22"/>
      <c r="F771" s="22"/>
      <c r="G771" s="21"/>
      <c r="H771" s="21"/>
      <c r="I771" s="22"/>
      <c r="J771" s="22"/>
      <c r="K771" s="22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2"/>
      <c r="D772" s="21"/>
      <c r="E772" s="22"/>
      <c r="F772" s="22"/>
      <c r="G772" s="21"/>
      <c r="H772" s="21"/>
      <c r="I772" s="22"/>
      <c r="J772" s="22"/>
      <c r="K772" s="22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2"/>
      <c r="D773" s="21"/>
      <c r="E773" s="22"/>
      <c r="F773" s="22"/>
      <c r="G773" s="21"/>
      <c r="H773" s="21"/>
      <c r="I773" s="22"/>
      <c r="J773" s="22"/>
      <c r="K773" s="22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2"/>
      <c r="D774" s="21"/>
      <c r="E774" s="22"/>
      <c r="F774" s="22"/>
      <c r="G774" s="21"/>
      <c r="H774" s="21"/>
      <c r="I774" s="22"/>
      <c r="J774" s="22"/>
      <c r="K774" s="22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2"/>
      <c r="D775" s="21"/>
      <c r="E775" s="22"/>
      <c r="F775" s="22"/>
      <c r="G775" s="21"/>
      <c r="H775" s="21"/>
      <c r="I775" s="22"/>
      <c r="J775" s="22"/>
      <c r="K775" s="22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2"/>
      <c r="D776" s="21"/>
      <c r="E776" s="22"/>
      <c r="F776" s="22"/>
      <c r="G776" s="21"/>
      <c r="H776" s="21"/>
      <c r="I776" s="22"/>
      <c r="J776" s="22"/>
      <c r="K776" s="22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2"/>
      <c r="D777" s="21"/>
      <c r="E777" s="22"/>
      <c r="F777" s="22"/>
      <c r="G777" s="21"/>
      <c r="H777" s="21"/>
      <c r="I777" s="22"/>
      <c r="J777" s="22"/>
      <c r="K777" s="22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2"/>
      <c r="D778" s="21"/>
      <c r="E778" s="22"/>
      <c r="F778" s="22"/>
      <c r="G778" s="21"/>
      <c r="H778" s="21"/>
      <c r="I778" s="22"/>
      <c r="J778" s="22"/>
      <c r="K778" s="22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2"/>
      <c r="D779" s="21"/>
      <c r="E779" s="22"/>
      <c r="F779" s="22"/>
      <c r="G779" s="21"/>
      <c r="H779" s="21"/>
      <c r="I779" s="22"/>
      <c r="J779" s="22"/>
      <c r="K779" s="22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2"/>
      <c r="D780" s="21"/>
      <c r="E780" s="22"/>
      <c r="F780" s="22"/>
      <c r="G780" s="21"/>
      <c r="H780" s="21"/>
      <c r="I780" s="22"/>
      <c r="J780" s="22"/>
      <c r="K780" s="22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2"/>
      <c r="D781" s="21"/>
      <c r="E781" s="22"/>
      <c r="F781" s="22"/>
      <c r="G781" s="21"/>
      <c r="H781" s="21"/>
      <c r="I781" s="22"/>
      <c r="J781" s="22"/>
      <c r="K781" s="22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2"/>
      <c r="D782" s="21"/>
      <c r="E782" s="22"/>
      <c r="F782" s="22"/>
      <c r="G782" s="21"/>
      <c r="H782" s="21"/>
      <c r="I782" s="22"/>
      <c r="J782" s="22"/>
      <c r="K782" s="22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2"/>
      <c r="D783" s="21"/>
      <c r="E783" s="22"/>
      <c r="F783" s="22"/>
      <c r="G783" s="21"/>
      <c r="H783" s="21"/>
      <c r="I783" s="22"/>
      <c r="J783" s="22"/>
      <c r="K783" s="22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2"/>
      <c r="D784" s="21"/>
      <c r="E784" s="22"/>
      <c r="F784" s="22"/>
      <c r="G784" s="21"/>
      <c r="H784" s="21"/>
      <c r="I784" s="22"/>
      <c r="J784" s="22"/>
      <c r="K784" s="22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2"/>
      <c r="D785" s="21"/>
      <c r="E785" s="22"/>
      <c r="F785" s="22"/>
      <c r="G785" s="21"/>
      <c r="H785" s="21"/>
      <c r="I785" s="22"/>
      <c r="J785" s="22"/>
      <c r="K785" s="22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2"/>
      <c r="D786" s="21"/>
      <c r="E786" s="22"/>
      <c r="F786" s="22"/>
      <c r="G786" s="21"/>
      <c r="H786" s="21"/>
      <c r="I786" s="22"/>
      <c r="J786" s="22"/>
      <c r="K786" s="22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2"/>
      <c r="D787" s="21"/>
      <c r="E787" s="22"/>
      <c r="F787" s="22"/>
      <c r="G787" s="21"/>
      <c r="H787" s="21"/>
      <c r="I787" s="22"/>
      <c r="J787" s="22"/>
      <c r="K787" s="22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2"/>
      <c r="D788" s="21"/>
      <c r="E788" s="22"/>
      <c r="F788" s="22"/>
      <c r="G788" s="21"/>
      <c r="H788" s="21"/>
      <c r="I788" s="22"/>
      <c r="J788" s="22"/>
      <c r="K788" s="22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2"/>
      <c r="D789" s="21"/>
      <c r="E789" s="22"/>
      <c r="F789" s="22"/>
      <c r="G789" s="21"/>
      <c r="H789" s="21"/>
      <c r="I789" s="22"/>
      <c r="J789" s="22"/>
      <c r="K789" s="22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2"/>
      <c r="D790" s="21"/>
      <c r="E790" s="22"/>
      <c r="F790" s="22"/>
      <c r="G790" s="21"/>
      <c r="H790" s="21"/>
      <c r="I790" s="22"/>
      <c r="J790" s="22"/>
      <c r="K790" s="22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2"/>
      <c r="D791" s="21"/>
      <c r="E791" s="22"/>
      <c r="F791" s="22"/>
      <c r="G791" s="21"/>
      <c r="H791" s="21"/>
      <c r="I791" s="22"/>
      <c r="J791" s="22"/>
      <c r="K791" s="22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2"/>
      <c r="D792" s="21"/>
      <c r="E792" s="22"/>
      <c r="F792" s="22"/>
      <c r="G792" s="21"/>
      <c r="H792" s="21"/>
      <c r="I792" s="22"/>
      <c r="J792" s="22"/>
      <c r="K792" s="22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2"/>
      <c r="D793" s="21"/>
      <c r="E793" s="22"/>
      <c r="F793" s="22"/>
      <c r="G793" s="21"/>
      <c r="H793" s="21"/>
      <c r="I793" s="22"/>
      <c r="J793" s="22"/>
      <c r="K793" s="22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2"/>
      <c r="D794" s="21"/>
      <c r="E794" s="22"/>
      <c r="F794" s="22"/>
      <c r="G794" s="21"/>
      <c r="H794" s="21"/>
      <c r="I794" s="22"/>
      <c r="J794" s="22"/>
      <c r="K794" s="22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2"/>
      <c r="D795" s="21"/>
      <c r="E795" s="22"/>
      <c r="F795" s="22"/>
      <c r="G795" s="21"/>
      <c r="H795" s="21"/>
      <c r="I795" s="22"/>
      <c r="J795" s="22"/>
      <c r="K795" s="22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2"/>
      <c r="D796" s="21"/>
      <c r="E796" s="22"/>
      <c r="F796" s="22"/>
      <c r="G796" s="21"/>
      <c r="H796" s="21"/>
      <c r="I796" s="22"/>
      <c r="J796" s="22"/>
      <c r="K796" s="22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2"/>
      <c r="D797" s="21"/>
      <c r="E797" s="22"/>
      <c r="F797" s="22"/>
      <c r="G797" s="21"/>
      <c r="H797" s="21"/>
      <c r="I797" s="22"/>
      <c r="J797" s="22"/>
      <c r="K797" s="22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2"/>
      <c r="D798" s="21"/>
      <c r="E798" s="22"/>
      <c r="F798" s="22"/>
      <c r="G798" s="21"/>
      <c r="H798" s="21"/>
      <c r="I798" s="22"/>
      <c r="J798" s="22"/>
      <c r="K798" s="22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2"/>
      <c r="D799" s="21"/>
      <c r="E799" s="22"/>
      <c r="F799" s="22"/>
      <c r="G799" s="21"/>
      <c r="H799" s="21"/>
      <c r="I799" s="22"/>
      <c r="J799" s="22"/>
      <c r="K799" s="22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2"/>
      <c r="D800" s="21"/>
      <c r="E800" s="22"/>
      <c r="F800" s="22"/>
      <c r="G800" s="21"/>
      <c r="H800" s="21"/>
      <c r="I800" s="22"/>
      <c r="J800" s="22"/>
      <c r="K800" s="22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2"/>
      <c r="D801" s="21"/>
      <c r="E801" s="22"/>
      <c r="F801" s="22"/>
      <c r="G801" s="21"/>
      <c r="H801" s="21"/>
      <c r="I801" s="22"/>
      <c r="J801" s="22"/>
      <c r="K801" s="22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2"/>
      <c r="D802" s="21"/>
      <c r="E802" s="22"/>
      <c r="F802" s="22"/>
      <c r="G802" s="21"/>
      <c r="H802" s="21"/>
      <c r="I802" s="22"/>
      <c r="J802" s="22"/>
      <c r="K802" s="22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2"/>
      <c r="D803" s="21"/>
      <c r="E803" s="22"/>
      <c r="F803" s="22"/>
      <c r="G803" s="21"/>
      <c r="H803" s="21"/>
      <c r="I803" s="22"/>
      <c r="J803" s="22"/>
      <c r="K803" s="22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2"/>
      <c r="D804" s="21"/>
      <c r="E804" s="22"/>
      <c r="F804" s="22"/>
      <c r="G804" s="21"/>
      <c r="H804" s="21"/>
      <c r="I804" s="22"/>
      <c r="J804" s="22"/>
      <c r="K804" s="22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2"/>
      <c r="D805" s="21"/>
      <c r="E805" s="22"/>
      <c r="F805" s="22"/>
      <c r="G805" s="21"/>
      <c r="H805" s="21"/>
      <c r="I805" s="22"/>
      <c r="J805" s="22"/>
      <c r="K805" s="22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2"/>
      <c r="D806" s="21"/>
      <c r="E806" s="22"/>
      <c r="F806" s="22"/>
      <c r="G806" s="21"/>
      <c r="H806" s="21"/>
      <c r="I806" s="22"/>
      <c r="J806" s="22"/>
      <c r="K806" s="22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2"/>
      <c r="D807" s="21"/>
      <c r="E807" s="22"/>
      <c r="F807" s="22"/>
      <c r="G807" s="21"/>
      <c r="H807" s="21"/>
      <c r="I807" s="22"/>
      <c r="J807" s="22"/>
      <c r="K807" s="22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2"/>
      <c r="D808" s="21"/>
      <c r="E808" s="22"/>
      <c r="F808" s="22"/>
      <c r="G808" s="21"/>
      <c r="H808" s="21"/>
      <c r="I808" s="22"/>
      <c r="J808" s="22"/>
      <c r="K808" s="22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2"/>
      <c r="D809" s="21"/>
      <c r="E809" s="22"/>
      <c r="F809" s="22"/>
      <c r="G809" s="21"/>
      <c r="H809" s="21"/>
      <c r="I809" s="22"/>
      <c r="J809" s="22"/>
      <c r="K809" s="22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2"/>
      <c r="D810" s="21"/>
      <c r="E810" s="22"/>
      <c r="F810" s="22"/>
      <c r="G810" s="21"/>
      <c r="H810" s="21"/>
      <c r="I810" s="22"/>
      <c r="J810" s="22"/>
      <c r="K810" s="22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2"/>
      <c r="D811" s="21"/>
      <c r="E811" s="22"/>
      <c r="F811" s="22"/>
      <c r="G811" s="21"/>
      <c r="H811" s="21"/>
      <c r="I811" s="22"/>
      <c r="J811" s="22"/>
      <c r="K811" s="22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2"/>
      <c r="D812" s="21"/>
      <c r="E812" s="22"/>
      <c r="F812" s="22"/>
      <c r="G812" s="21"/>
      <c r="H812" s="21"/>
      <c r="I812" s="22"/>
      <c r="J812" s="22"/>
      <c r="K812" s="22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2"/>
      <c r="D813" s="21"/>
      <c r="E813" s="22"/>
      <c r="F813" s="22"/>
      <c r="G813" s="21"/>
      <c r="H813" s="21"/>
      <c r="I813" s="22"/>
      <c r="J813" s="22"/>
      <c r="K813" s="22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2"/>
      <c r="D814" s="21"/>
      <c r="E814" s="22"/>
      <c r="F814" s="22"/>
      <c r="G814" s="21"/>
      <c r="H814" s="21"/>
      <c r="I814" s="22"/>
      <c r="J814" s="22"/>
      <c r="K814" s="22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2"/>
      <c r="D815" s="21"/>
      <c r="E815" s="22"/>
      <c r="F815" s="22"/>
      <c r="G815" s="21"/>
      <c r="H815" s="21"/>
      <c r="I815" s="22"/>
      <c r="J815" s="22"/>
      <c r="K815" s="22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2"/>
      <c r="D816" s="21"/>
      <c r="E816" s="22"/>
      <c r="F816" s="22"/>
      <c r="G816" s="21"/>
      <c r="H816" s="21"/>
      <c r="I816" s="22"/>
      <c r="J816" s="22"/>
      <c r="K816" s="22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2"/>
      <c r="D817" s="21"/>
      <c r="E817" s="22"/>
      <c r="F817" s="22"/>
      <c r="G817" s="21"/>
      <c r="H817" s="21"/>
      <c r="I817" s="22"/>
      <c r="J817" s="22"/>
      <c r="K817" s="22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2"/>
      <c r="D818" s="21"/>
      <c r="E818" s="22"/>
      <c r="F818" s="22"/>
      <c r="G818" s="21"/>
      <c r="H818" s="21"/>
      <c r="I818" s="22"/>
      <c r="J818" s="22"/>
      <c r="K818" s="22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2"/>
      <c r="D819" s="21"/>
      <c r="E819" s="22"/>
      <c r="F819" s="22"/>
      <c r="G819" s="21"/>
      <c r="H819" s="21"/>
      <c r="I819" s="22"/>
      <c r="J819" s="22"/>
      <c r="K819" s="22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2"/>
      <c r="D820" s="21"/>
      <c r="E820" s="22"/>
      <c r="F820" s="22"/>
      <c r="G820" s="21"/>
      <c r="H820" s="21"/>
      <c r="I820" s="22"/>
      <c r="J820" s="22"/>
      <c r="K820" s="22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2"/>
      <c r="D821" s="21"/>
      <c r="E821" s="22"/>
      <c r="F821" s="22"/>
      <c r="G821" s="21"/>
      <c r="H821" s="21"/>
      <c r="I821" s="22"/>
      <c r="J821" s="22"/>
      <c r="K821" s="22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2"/>
      <c r="D822" s="21"/>
      <c r="E822" s="22"/>
      <c r="F822" s="22"/>
      <c r="G822" s="21"/>
      <c r="H822" s="21"/>
      <c r="I822" s="22"/>
      <c r="J822" s="22"/>
      <c r="K822" s="22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2"/>
      <c r="D823" s="21"/>
      <c r="E823" s="22"/>
      <c r="F823" s="22"/>
      <c r="G823" s="21"/>
      <c r="H823" s="21"/>
      <c r="I823" s="22"/>
      <c r="J823" s="22"/>
      <c r="K823" s="22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2"/>
      <c r="D824" s="21"/>
      <c r="E824" s="22"/>
      <c r="F824" s="22"/>
      <c r="G824" s="21"/>
      <c r="H824" s="21"/>
      <c r="I824" s="22"/>
      <c r="J824" s="22"/>
      <c r="K824" s="22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2"/>
      <c r="D825" s="21"/>
      <c r="E825" s="22"/>
      <c r="F825" s="22"/>
      <c r="G825" s="21"/>
      <c r="H825" s="21"/>
      <c r="I825" s="22"/>
      <c r="J825" s="22"/>
      <c r="K825" s="22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2"/>
      <c r="D826" s="21"/>
      <c r="E826" s="22"/>
      <c r="F826" s="22"/>
      <c r="G826" s="21"/>
      <c r="H826" s="21"/>
      <c r="I826" s="22"/>
      <c r="J826" s="22"/>
      <c r="K826" s="22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2"/>
      <c r="D827" s="21"/>
      <c r="E827" s="22"/>
      <c r="F827" s="22"/>
      <c r="G827" s="21"/>
      <c r="H827" s="21"/>
      <c r="I827" s="22"/>
      <c r="J827" s="22"/>
      <c r="K827" s="22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2"/>
      <c r="D828" s="21"/>
      <c r="E828" s="22"/>
      <c r="F828" s="22"/>
      <c r="G828" s="21"/>
      <c r="H828" s="21"/>
      <c r="I828" s="22"/>
      <c r="J828" s="22"/>
      <c r="K828" s="22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2"/>
      <c r="D829" s="21"/>
      <c r="E829" s="22"/>
      <c r="F829" s="22"/>
      <c r="G829" s="21"/>
      <c r="H829" s="21"/>
      <c r="I829" s="22"/>
      <c r="J829" s="22"/>
      <c r="K829" s="22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2"/>
      <c r="D830" s="21"/>
      <c r="E830" s="22"/>
      <c r="F830" s="22"/>
      <c r="G830" s="21"/>
      <c r="H830" s="21"/>
      <c r="I830" s="22"/>
      <c r="J830" s="22"/>
      <c r="K830" s="22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2"/>
      <c r="D831" s="21"/>
      <c r="E831" s="22"/>
      <c r="F831" s="22"/>
      <c r="G831" s="21"/>
      <c r="H831" s="21"/>
      <c r="I831" s="22"/>
      <c r="J831" s="22"/>
      <c r="K831" s="22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2"/>
      <c r="D832" s="21"/>
      <c r="E832" s="22"/>
      <c r="F832" s="22"/>
      <c r="G832" s="21"/>
      <c r="H832" s="21"/>
      <c r="I832" s="22"/>
      <c r="J832" s="22"/>
      <c r="K832" s="22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2"/>
      <c r="D833" s="21"/>
      <c r="E833" s="22"/>
      <c r="F833" s="22"/>
      <c r="G833" s="21"/>
      <c r="H833" s="21"/>
      <c r="I833" s="22"/>
      <c r="J833" s="22"/>
      <c r="K833" s="22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2"/>
      <c r="D834" s="21"/>
      <c r="E834" s="22"/>
      <c r="F834" s="22"/>
      <c r="G834" s="21"/>
      <c r="H834" s="21"/>
      <c r="I834" s="22"/>
      <c r="J834" s="22"/>
      <c r="K834" s="22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2"/>
      <c r="D835" s="21"/>
      <c r="E835" s="22"/>
      <c r="F835" s="22"/>
      <c r="G835" s="21"/>
      <c r="H835" s="21"/>
      <c r="I835" s="22"/>
      <c r="J835" s="22"/>
      <c r="K835" s="22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2"/>
      <c r="D836" s="21"/>
      <c r="E836" s="22"/>
      <c r="F836" s="22"/>
      <c r="G836" s="21"/>
      <c r="H836" s="21"/>
      <c r="I836" s="22"/>
      <c r="J836" s="22"/>
      <c r="K836" s="22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2"/>
      <c r="D837" s="21"/>
      <c r="E837" s="22"/>
      <c r="F837" s="22"/>
      <c r="G837" s="21"/>
      <c r="H837" s="21"/>
      <c r="I837" s="22"/>
      <c r="J837" s="22"/>
      <c r="K837" s="22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2"/>
      <c r="D838" s="21"/>
      <c r="E838" s="22"/>
      <c r="F838" s="22"/>
      <c r="G838" s="21"/>
      <c r="H838" s="21"/>
      <c r="I838" s="22"/>
      <c r="J838" s="22"/>
      <c r="K838" s="22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2"/>
      <c r="D839" s="21"/>
      <c r="E839" s="22"/>
      <c r="F839" s="22"/>
      <c r="G839" s="21"/>
      <c r="H839" s="21"/>
      <c r="I839" s="22"/>
      <c r="J839" s="22"/>
      <c r="K839" s="22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2"/>
      <c r="D840" s="21"/>
      <c r="E840" s="22"/>
      <c r="F840" s="22"/>
      <c r="G840" s="21"/>
      <c r="H840" s="21"/>
      <c r="I840" s="22"/>
      <c r="J840" s="22"/>
      <c r="K840" s="22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2"/>
      <c r="D841" s="21"/>
      <c r="E841" s="22"/>
      <c r="F841" s="22"/>
      <c r="G841" s="21"/>
      <c r="H841" s="21"/>
      <c r="I841" s="22"/>
      <c r="J841" s="22"/>
      <c r="K841" s="22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2"/>
      <c r="D842" s="21"/>
      <c r="E842" s="22"/>
      <c r="F842" s="22"/>
      <c r="G842" s="21"/>
      <c r="H842" s="21"/>
      <c r="I842" s="22"/>
      <c r="J842" s="22"/>
      <c r="K842" s="22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2"/>
      <c r="D843" s="21"/>
      <c r="E843" s="22"/>
      <c r="F843" s="22"/>
      <c r="G843" s="21"/>
      <c r="H843" s="21"/>
      <c r="I843" s="22"/>
      <c r="J843" s="22"/>
      <c r="K843" s="22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2"/>
      <c r="D844" s="21"/>
      <c r="E844" s="22"/>
      <c r="F844" s="22"/>
      <c r="G844" s="21"/>
      <c r="H844" s="21"/>
      <c r="I844" s="22"/>
      <c r="J844" s="22"/>
      <c r="K844" s="22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2"/>
      <c r="D845" s="21"/>
      <c r="E845" s="22"/>
      <c r="F845" s="22"/>
      <c r="G845" s="21"/>
      <c r="H845" s="21"/>
      <c r="I845" s="22"/>
      <c r="J845" s="22"/>
      <c r="K845" s="22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2"/>
      <c r="D846" s="21"/>
      <c r="E846" s="22"/>
      <c r="F846" s="22"/>
      <c r="G846" s="21"/>
      <c r="H846" s="21"/>
      <c r="I846" s="22"/>
      <c r="J846" s="22"/>
      <c r="K846" s="22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2"/>
      <c r="D847" s="21"/>
      <c r="E847" s="22"/>
      <c r="F847" s="22"/>
      <c r="G847" s="21"/>
      <c r="H847" s="21"/>
      <c r="I847" s="22"/>
      <c r="J847" s="22"/>
      <c r="K847" s="22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2"/>
      <c r="D848" s="21"/>
      <c r="E848" s="22"/>
      <c r="F848" s="22"/>
      <c r="G848" s="21"/>
      <c r="H848" s="21"/>
      <c r="I848" s="22"/>
      <c r="J848" s="22"/>
      <c r="K848" s="22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2"/>
      <c r="D849" s="21"/>
      <c r="E849" s="22"/>
      <c r="F849" s="22"/>
      <c r="G849" s="21"/>
      <c r="H849" s="21"/>
      <c r="I849" s="22"/>
      <c r="J849" s="22"/>
      <c r="K849" s="22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2"/>
      <c r="D850" s="21"/>
      <c r="E850" s="22"/>
      <c r="F850" s="22"/>
      <c r="G850" s="21"/>
      <c r="H850" s="21"/>
      <c r="I850" s="22"/>
      <c r="J850" s="22"/>
      <c r="K850" s="22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2"/>
      <c r="D851" s="21"/>
      <c r="E851" s="22"/>
      <c r="F851" s="22"/>
      <c r="G851" s="21"/>
      <c r="H851" s="21"/>
      <c r="I851" s="22"/>
      <c r="J851" s="22"/>
      <c r="K851" s="22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2"/>
      <c r="D852" s="21"/>
      <c r="E852" s="22"/>
      <c r="F852" s="22"/>
      <c r="G852" s="21"/>
      <c r="H852" s="21"/>
      <c r="I852" s="22"/>
      <c r="J852" s="22"/>
      <c r="K852" s="22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2"/>
      <c r="D853" s="21"/>
      <c r="E853" s="22"/>
      <c r="F853" s="22"/>
      <c r="G853" s="21"/>
      <c r="H853" s="21"/>
      <c r="I853" s="22"/>
      <c r="J853" s="22"/>
      <c r="K853" s="22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2"/>
      <c r="D854" s="21"/>
      <c r="E854" s="22"/>
      <c r="F854" s="22"/>
      <c r="G854" s="21"/>
      <c r="H854" s="21"/>
      <c r="I854" s="22"/>
      <c r="J854" s="22"/>
      <c r="K854" s="22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2"/>
      <c r="D855" s="21"/>
      <c r="E855" s="22"/>
      <c r="F855" s="22"/>
      <c r="G855" s="21"/>
      <c r="H855" s="21"/>
      <c r="I855" s="22"/>
      <c r="J855" s="22"/>
      <c r="K855" s="22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2"/>
      <c r="D856" s="21"/>
      <c r="E856" s="22"/>
      <c r="F856" s="22"/>
      <c r="G856" s="21"/>
      <c r="H856" s="21"/>
      <c r="I856" s="22"/>
      <c r="J856" s="22"/>
      <c r="K856" s="22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2"/>
      <c r="D857" s="21"/>
      <c r="E857" s="22"/>
      <c r="F857" s="22"/>
      <c r="G857" s="21"/>
      <c r="H857" s="21"/>
      <c r="I857" s="22"/>
      <c r="J857" s="22"/>
      <c r="K857" s="22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2"/>
      <c r="D858" s="21"/>
      <c r="E858" s="22"/>
      <c r="F858" s="22"/>
      <c r="G858" s="21"/>
      <c r="H858" s="21"/>
      <c r="I858" s="22"/>
      <c r="J858" s="22"/>
      <c r="K858" s="22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2"/>
      <c r="D859" s="21"/>
      <c r="E859" s="22"/>
      <c r="F859" s="22"/>
      <c r="G859" s="21"/>
      <c r="H859" s="21"/>
      <c r="I859" s="22"/>
      <c r="J859" s="22"/>
      <c r="K859" s="22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2"/>
      <c r="D860" s="21"/>
      <c r="E860" s="22"/>
      <c r="F860" s="22"/>
      <c r="G860" s="21"/>
      <c r="H860" s="21"/>
      <c r="I860" s="22"/>
      <c r="J860" s="22"/>
      <c r="K860" s="22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2"/>
      <c r="D861" s="21"/>
      <c r="E861" s="22"/>
      <c r="F861" s="22"/>
      <c r="G861" s="21"/>
      <c r="H861" s="21"/>
      <c r="I861" s="22"/>
      <c r="J861" s="22"/>
      <c r="K861" s="22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2"/>
      <c r="D862" s="21"/>
      <c r="E862" s="22"/>
      <c r="F862" s="22"/>
      <c r="G862" s="21"/>
      <c r="H862" s="21"/>
      <c r="I862" s="22"/>
      <c r="J862" s="22"/>
      <c r="K862" s="22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2"/>
      <c r="D863" s="21"/>
      <c r="E863" s="22"/>
      <c r="F863" s="22"/>
      <c r="G863" s="21"/>
      <c r="H863" s="21"/>
      <c r="I863" s="22"/>
      <c r="J863" s="22"/>
      <c r="K863" s="22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2"/>
      <c r="D864" s="21"/>
      <c r="E864" s="22"/>
      <c r="F864" s="22"/>
      <c r="G864" s="21"/>
      <c r="H864" s="21"/>
      <c r="I864" s="22"/>
      <c r="J864" s="22"/>
      <c r="K864" s="22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2"/>
      <c r="D865" s="21"/>
      <c r="E865" s="22"/>
      <c r="F865" s="22"/>
      <c r="G865" s="21"/>
      <c r="H865" s="21"/>
      <c r="I865" s="22"/>
      <c r="J865" s="22"/>
      <c r="K865" s="22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2"/>
      <c r="D866" s="21"/>
      <c r="E866" s="22"/>
      <c r="F866" s="22"/>
      <c r="G866" s="21"/>
      <c r="H866" s="21"/>
      <c r="I866" s="22"/>
      <c r="J866" s="22"/>
      <c r="K866" s="22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2"/>
      <c r="D867" s="21"/>
      <c r="E867" s="22"/>
      <c r="F867" s="22"/>
      <c r="G867" s="21"/>
      <c r="H867" s="21"/>
      <c r="I867" s="22"/>
      <c r="J867" s="22"/>
      <c r="K867" s="22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2"/>
      <c r="D868" s="21"/>
      <c r="E868" s="22"/>
      <c r="F868" s="22"/>
      <c r="G868" s="21"/>
      <c r="H868" s="21"/>
      <c r="I868" s="22"/>
      <c r="J868" s="22"/>
      <c r="K868" s="22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2"/>
      <c r="D869" s="21"/>
      <c r="E869" s="22"/>
      <c r="F869" s="22"/>
      <c r="G869" s="21"/>
      <c r="H869" s="21"/>
      <c r="I869" s="22"/>
      <c r="J869" s="22"/>
      <c r="K869" s="22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2"/>
      <c r="D870" s="21"/>
      <c r="E870" s="22"/>
      <c r="F870" s="22"/>
      <c r="G870" s="21"/>
      <c r="H870" s="21"/>
      <c r="I870" s="22"/>
      <c r="J870" s="22"/>
      <c r="K870" s="22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2"/>
      <c r="D871" s="21"/>
      <c r="E871" s="22"/>
      <c r="F871" s="22"/>
      <c r="G871" s="21"/>
      <c r="H871" s="21"/>
      <c r="I871" s="22"/>
      <c r="J871" s="22"/>
      <c r="K871" s="22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2"/>
      <c r="D872" s="21"/>
      <c r="E872" s="22"/>
      <c r="F872" s="22"/>
      <c r="G872" s="21"/>
      <c r="H872" s="21"/>
      <c r="I872" s="22"/>
      <c r="J872" s="22"/>
      <c r="K872" s="22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2"/>
      <c r="D873" s="21"/>
      <c r="E873" s="22"/>
      <c r="F873" s="22"/>
      <c r="G873" s="21"/>
      <c r="H873" s="21"/>
      <c r="I873" s="22"/>
      <c r="J873" s="22"/>
      <c r="K873" s="22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2"/>
      <c r="D874" s="21"/>
      <c r="E874" s="22"/>
      <c r="F874" s="22"/>
      <c r="G874" s="21"/>
      <c r="H874" s="21"/>
      <c r="I874" s="22"/>
      <c r="J874" s="22"/>
      <c r="K874" s="22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2"/>
      <c r="D875" s="21"/>
      <c r="E875" s="22"/>
      <c r="F875" s="22"/>
      <c r="G875" s="21"/>
      <c r="H875" s="21"/>
      <c r="I875" s="22"/>
      <c r="J875" s="22"/>
      <c r="K875" s="22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2"/>
      <c r="D876" s="21"/>
      <c r="E876" s="22"/>
      <c r="F876" s="22"/>
      <c r="G876" s="21"/>
      <c r="H876" s="21"/>
      <c r="I876" s="22"/>
      <c r="J876" s="22"/>
      <c r="K876" s="22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2"/>
      <c r="D877" s="21"/>
      <c r="E877" s="22"/>
      <c r="F877" s="22"/>
      <c r="G877" s="21"/>
      <c r="H877" s="21"/>
      <c r="I877" s="22"/>
      <c r="J877" s="22"/>
      <c r="K877" s="22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2"/>
      <c r="D878" s="21"/>
      <c r="E878" s="22"/>
      <c r="F878" s="22"/>
      <c r="G878" s="21"/>
      <c r="H878" s="21"/>
      <c r="I878" s="22"/>
      <c r="J878" s="22"/>
      <c r="K878" s="22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2"/>
      <c r="D879" s="21"/>
      <c r="E879" s="22"/>
      <c r="F879" s="22"/>
      <c r="G879" s="21"/>
      <c r="H879" s="21"/>
      <c r="I879" s="22"/>
      <c r="J879" s="22"/>
      <c r="K879" s="22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2"/>
      <c r="D880" s="21"/>
      <c r="E880" s="22"/>
      <c r="F880" s="22"/>
      <c r="G880" s="21"/>
      <c r="H880" s="21"/>
      <c r="I880" s="22"/>
      <c r="J880" s="22"/>
      <c r="K880" s="22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2"/>
      <c r="D881" s="21"/>
      <c r="E881" s="22"/>
      <c r="F881" s="22"/>
      <c r="G881" s="21"/>
      <c r="H881" s="21"/>
      <c r="I881" s="22"/>
      <c r="J881" s="22"/>
      <c r="K881" s="22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2"/>
      <c r="D882" s="21"/>
      <c r="E882" s="22"/>
      <c r="F882" s="22"/>
      <c r="G882" s="21"/>
      <c r="H882" s="21"/>
      <c r="I882" s="22"/>
      <c r="J882" s="22"/>
      <c r="K882" s="22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2"/>
      <c r="D883" s="21"/>
      <c r="E883" s="22"/>
      <c r="F883" s="22"/>
      <c r="G883" s="21"/>
      <c r="H883" s="21"/>
      <c r="I883" s="22"/>
      <c r="J883" s="22"/>
      <c r="K883" s="22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2"/>
      <c r="D884" s="21"/>
      <c r="E884" s="22"/>
      <c r="F884" s="22"/>
      <c r="G884" s="21"/>
      <c r="H884" s="21"/>
      <c r="I884" s="22"/>
      <c r="J884" s="22"/>
      <c r="K884" s="22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2"/>
      <c r="D885" s="21"/>
      <c r="E885" s="22"/>
      <c r="F885" s="22"/>
      <c r="G885" s="21"/>
      <c r="H885" s="21"/>
      <c r="I885" s="22"/>
      <c r="J885" s="22"/>
      <c r="K885" s="22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2"/>
      <c r="D886" s="21"/>
      <c r="E886" s="22"/>
      <c r="F886" s="22"/>
      <c r="G886" s="21"/>
      <c r="H886" s="21"/>
      <c r="I886" s="22"/>
      <c r="J886" s="22"/>
      <c r="K886" s="22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2"/>
      <c r="D887" s="21"/>
      <c r="E887" s="22"/>
      <c r="F887" s="22"/>
      <c r="G887" s="21"/>
      <c r="H887" s="21"/>
      <c r="I887" s="22"/>
      <c r="J887" s="22"/>
      <c r="K887" s="22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2"/>
      <c r="D888" s="21"/>
      <c r="E888" s="22"/>
      <c r="F888" s="22"/>
      <c r="G888" s="21"/>
      <c r="H888" s="21"/>
      <c r="I888" s="22"/>
      <c r="J888" s="22"/>
      <c r="K888" s="22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2"/>
      <c r="D889" s="21"/>
      <c r="E889" s="22"/>
      <c r="F889" s="22"/>
      <c r="G889" s="21"/>
      <c r="H889" s="21"/>
      <c r="I889" s="22"/>
      <c r="J889" s="22"/>
      <c r="K889" s="22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2"/>
      <c r="D890" s="21"/>
      <c r="E890" s="22"/>
      <c r="F890" s="22"/>
      <c r="G890" s="21"/>
      <c r="H890" s="21"/>
      <c r="I890" s="22"/>
      <c r="J890" s="22"/>
      <c r="K890" s="22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2"/>
      <c r="D891" s="21"/>
      <c r="E891" s="22"/>
      <c r="F891" s="22"/>
      <c r="G891" s="21"/>
      <c r="H891" s="21"/>
      <c r="I891" s="22"/>
      <c r="J891" s="22"/>
      <c r="K891" s="22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2"/>
      <c r="D892" s="21"/>
      <c r="E892" s="22"/>
      <c r="F892" s="22"/>
      <c r="G892" s="21"/>
      <c r="H892" s="21"/>
      <c r="I892" s="22"/>
      <c r="J892" s="22"/>
      <c r="K892" s="22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2"/>
      <c r="D893" s="21"/>
      <c r="E893" s="22"/>
      <c r="F893" s="22"/>
      <c r="G893" s="21"/>
      <c r="H893" s="21"/>
      <c r="I893" s="22"/>
      <c r="J893" s="22"/>
      <c r="K893" s="22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2"/>
      <c r="D894" s="21"/>
      <c r="E894" s="22"/>
      <c r="F894" s="22"/>
      <c r="G894" s="21"/>
      <c r="H894" s="21"/>
      <c r="I894" s="22"/>
      <c r="J894" s="22"/>
      <c r="K894" s="22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2"/>
      <c r="D895" s="21"/>
      <c r="E895" s="22"/>
      <c r="F895" s="22"/>
      <c r="G895" s="21"/>
      <c r="H895" s="21"/>
      <c r="I895" s="22"/>
      <c r="J895" s="22"/>
      <c r="K895" s="22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2"/>
      <c r="D896" s="21"/>
      <c r="E896" s="22"/>
      <c r="F896" s="22"/>
      <c r="G896" s="21"/>
      <c r="H896" s="21"/>
      <c r="I896" s="22"/>
      <c r="J896" s="22"/>
      <c r="K896" s="22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2"/>
      <c r="D897" s="21"/>
      <c r="E897" s="22"/>
      <c r="F897" s="22"/>
      <c r="G897" s="21"/>
      <c r="H897" s="21"/>
      <c r="I897" s="22"/>
      <c r="J897" s="22"/>
      <c r="K897" s="22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2"/>
      <c r="D898" s="21"/>
      <c r="E898" s="22"/>
      <c r="F898" s="22"/>
      <c r="G898" s="21"/>
      <c r="H898" s="21"/>
      <c r="I898" s="22"/>
      <c r="J898" s="22"/>
      <c r="K898" s="22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2"/>
      <c r="D899" s="21"/>
      <c r="E899" s="22"/>
      <c r="F899" s="22"/>
      <c r="G899" s="21"/>
      <c r="H899" s="21"/>
      <c r="I899" s="22"/>
      <c r="J899" s="22"/>
      <c r="K899" s="22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2"/>
      <c r="D900" s="21"/>
      <c r="E900" s="22"/>
      <c r="F900" s="22"/>
      <c r="G900" s="21"/>
      <c r="H900" s="21"/>
      <c r="I900" s="22"/>
      <c r="J900" s="22"/>
      <c r="K900" s="22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2"/>
      <c r="D901" s="21"/>
      <c r="E901" s="22"/>
      <c r="F901" s="22"/>
      <c r="G901" s="21"/>
      <c r="H901" s="21"/>
      <c r="I901" s="22"/>
      <c r="J901" s="22"/>
      <c r="K901" s="22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2"/>
      <c r="D902" s="21"/>
      <c r="E902" s="22"/>
      <c r="F902" s="22"/>
      <c r="G902" s="21"/>
      <c r="H902" s="21"/>
      <c r="I902" s="22"/>
      <c r="J902" s="22"/>
      <c r="K902" s="22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2"/>
      <c r="D903" s="21"/>
      <c r="E903" s="22"/>
      <c r="F903" s="22"/>
      <c r="G903" s="21"/>
      <c r="H903" s="21"/>
      <c r="I903" s="22"/>
      <c r="J903" s="22"/>
      <c r="K903" s="22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2"/>
      <c r="D904" s="21"/>
      <c r="E904" s="22"/>
      <c r="F904" s="22"/>
      <c r="G904" s="21"/>
      <c r="H904" s="21"/>
      <c r="I904" s="22"/>
      <c r="J904" s="22"/>
      <c r="K904" s="22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2"/>
      <c r="D905" s="21"/>
      <c r="E905" s="22"/>
      <c r="F905" s="22"/>
      <c r="G905" s="21"/>
      <c r="H905" s="21"/>
      <c r="I905" s="22"/>
      <c r="J905" s="22"/>
      <c r="K905" s="22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2"/>
      <c r="D906" s="21"/>
      <c r="E906" s="22"/>
      <c r="F906" s="22"/>
      <c r="G906" s="21"/>
      <c r="H906" s="21"/>
      <c r="I906" s="22"/>
      <c r="J906" s="22"/>
      <c r="K906" s="22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2"/>
      <c r="D907" s="21"/>
      <c r="E907" s="22"/>
      <c r="F907" s="22"/>
      <c r="G907" s="21"/>
      <c r="H907" s="21"/>
      <c r="I907" s="22"/>
      <c r="J907" s="22"/>
      <c r="K907" s="22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2"/>
      <c r="D908" s="21"/>
      <c r="E908" s="22"/>
      <c r="F908" s="22"/>
      <c r="G908" s="21"/>
      <c r="H908" s="21"/>
      <c r="I908" s="22"/>
      <c r="J908" s="22"/>
      <c r="K908" s="22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2"/>
      <c r="D909" s="21"/>
      <c r="E909" s="22"/>
      <c r="F909" s="22"/>
      <c r="G909" s="21"/>
      <c r="H909" s="21"/>
      <c r="I909" s="22"/>
      <c r="J909" s="22"/>
      <c r="K909" s="22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2"/>
      <c r="D910" s="21"/>
      <c r="E910" s="22"/>
      <c r="F910" s="22"/>
      <c r="G910" s="21"/>
      <c r="H910" s="21"/>
      <c r="I910" s="22"/>
      <c r="J910" s="22"/>
      <c r="K910" s="22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2"/>
      <c r="D911" s="21"/>
      <c r="E911" s="22"/>
      <c r="F911" s="22"/>
      <c r="G911" s="21"/>
      <c r="H911" s="21"/>
      <c r="I911" s="22"/>
      <c r="J911" s="22"/>
      <c r="K911" s="22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2"/>
      <c r="D912" s="21"/>
      <c r="E912" s="22"/>
      <c r="F912" s="22"/>
      <c r="G912" s="21"/>
      <c r="H912" s="21"/>
      <c r="I912" s="22"/>
      <c r="J912" s="22"/>
      <c r="K912" s="22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2"/>
      <c r="D913" s="21"/>
      <c r="E913" s="22"/>
      <c r="F913" s="22"/>
      <c r="G913" s="21"/>
      <c r="H913" s="21"/>
      <c r="I913" s="22"/>
      <c r="J913" s="22"/>
      <c r="K913" s="22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2"/>
      <c r="D914" s="21"/>
      <c r="E914" s="22"/>
      <c r="F914" s="22"/>
      <c r="G914" s="21"/>
      <c r="H914" s="21"/>
      <c r="I914" s="22"/>
      <c r="J914" s="22"/>
      <c r="K914" s="22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2"/>
      <c r="D915" s="21"/>
      <c r="E915" s="22"/>
      <c r="F915" s="22"/>
      <c r="G915" s="21"/>
      <c r="H915" s="21"/>
      <c r="I915" s="22"/>
      <c r="J915" s="22"/>
      <c r="K915" s="22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2"/>
      <c r="D916" s="21"/>
      <c r="E916" s="22"/>
      <c r="F916" s="22"/>
      <c r="G916" s="21"/>
      <c r="H916" s="21"/>
      <c r="I916" s="22"/>
      <c r="J916" s="22"/>
      <c r="K916" s="22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2"/>
      <c r="D917" s="21"/>
      <c r="E917" s="22"/>
      <c r="F917" s="22"/>
      <c r="G917" s="21"/>
      <c r="H917" s="21"/>
      <c r="I917" s="22"/>
      <c r="J917" s="22"/>
      <c r="K917" s="22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2"/>
      <c r="D918" s="21"/>
      <c r="E918" s="22"/>
      <c r="F918" s="22"/>
      <c r="G918" s="21"/>
      <c r="H918" s="21"/>
      <c r="I918" s="22"/>
      <c r="J918" s="22"/>
      <c r="K918" s="22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2"/>
      <c r="D919" s="21"/>
      <c r="E919" s="22"/>
      <c r="F919" s="22"/>
      <c r="G919" s="21"/>
      <c r="H919" s="21"/>
      <c r="I919" s="22"/>
      <c r="J919" s="22"/>
      <c r="K919" s="22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2"/>
      <c r="D920" s="21"/>
      <c r="E920" s="22"/>
      <c r="F920" s="22"/>
      <c r="G920" s="21"/>
      <c r="H920" s="21"/>
      <c r="I920" s="22"/>
      <c r="J920" s="22"/>
      <c r="K920" s="22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2"/>
      <c r="D921" s="21"/>
      <c r="E921" s="22"/>
      <c r="F921" s="22"/>
      <c r="G921" s="21"/>
      <c r="H921" s="21"/>
      <c r="I921" s="22"/>
      <c r="J921" s="22"/>
      <c r="K921" s="22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2"/>
      <c r="D922" s="21"/>
      <c r="E922" s="22"/>
      <c r="F922" s="22"/>
      <c r="G922" s="21"/>
      <c r="H922" s="21"/>
      <c r="I922" s="22"/>
      <c r="J922" s="22"/>
      <c r="K922" s="22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2"/>
      <c r="D923" s="21"/>
      <c r="E923" s="22"/>
      <c r="F923" s="22"/>
      <c r="G923" s="21"/>
      <c r="H923" s="21"/>
      <c r="I923" s="22"/>
      <c r="J923" s="22"/>
      <c r="K923" s="22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2"/>
      <c r="D924" s="21"/>
      <c r="E924" s="22"/>
      <c r="F924" s="22"/>
      <c r="G924" s="21"/>
      <c r="H924" s="21"/>
      <c r="I924" s="22"/>
      <c r="J924" s="22"/>
      <c r="K924" s="22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2"/>
      <c r="D925" s="21"/>
      <c r="E925" s="22"/>
      <c r="F925" s="22"/>
      <c r="G925" s="21"/>
      <c r="H925" s="21"/>
      <c r="I925" s="22"/>
      <c r="J925" s="22"/>
      <c r="K925" s="22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2"/>
      <c r="D926" s="21"/>
      <c r="E926" s="22"/>
      <c r="F926" s="22"/>
      <c r="G926" s="21"/>
      <c r="H926" s="21"/>
      <c r="I926" s="22"/>
      <c r="J926" s="22"/>
      <c r="K926" s="22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2"/>
      <c r="D927" s="21"/>
      <c r="E927" s="22"/>
      <c r="F927" s="22"/>
      <c r="G927" s="21"/>
      <c r="H927" s="21"/>
      <c r="I927" s="22"/>
      <c r="J927" s="22"/>
      <c r="K927" s="22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2"/>
      <c r="D928" s="21"/>
      <c r="E928" s="22"/>
      <c r="F928" s="22"/>
      <c r="G928" s="21"/>
      <c r="H928" s="21"/>
      <c r="I928" s="22"/>
      <c r="J928" s="22"/>
      <c r="K928" s="22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2"/>
      <c r="D929" s="21"/>
      <c r="E929" s="22"/>
      <c r="F929" s="22"/>
      <c r="G929" s="21"/>
      <c r="H929" s="21"/>
      <c r="I929" s="22"/>
      <c r="J929" s="22"/>
      <c r="K929" s="22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2"/>
      <c r="D930" s="21"/>
      <c r="E930" s="22"/>
      <c r="F930" s="22"/>
      <c r="G930" s="21"/>
      <c r="H930" s="21"/>
      <c r="I930" s="22"/>
      <c r="J930" s="22"/>
      <c r="K930" s="22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2"/>
      <c r="D931" s="21"/>
      <c r="E931" s="22"/>
      <c r="F931" s="22"/>
      <c r="G931" s="21"/>
      <c r="H931" s="21"/>
      <c r="I931" s="22"/>
      <c r="J931" s="22"/>
      <c r="K931" s="22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2"/>
      <c r="D932" s="21"/>
      <c r="E932" s="22"/>
      <c r="F932" s="22"/>
      <c r="G932" s="21"/>
      <c r="H932" s="21"/>
      <c r="I932" s="22"/>
      <c r="J932" s="22"/>
      <c r="K932" s="22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2"/>
      <c r="D933" s="21"/>
      <c r="E933" s="22"/>
      <c r="F933" s="22"/>
      <c r="G933" s="21"/>
      <c r="H933" s="21"/>
      <c r="I933" s="22"/>
      <c r="J933" s="22"/>
      <c r="K933" s="22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2"/>
      <c r="D934" s="21"/>
      <c r="E934" s="22"/>
      <c r="F934" s="22"/>
      <c r="G934" s="21"/>
      <c r="H934" s="21"/>
      <c r="I934" s="22"/>
      <c r="J934" s="22"/>
      <c r="K934" s="22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2"/>
      <c r="D935" s="21"/>
      <c r="E935" s="22"/>
      <c r="F935" s="22"/>
      <c r="G935" s="21"/>
      <c r="H935" s="21"/>
      <c r="I935" s="22"/>
      <c r="J935" s="22"/>
      <c r="K935" s="22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2"/>
      <c r="D936" s="21"/>
      <c r="E936" s="22"/>
      <c r="F936" s="22"/>
      <c r="G936" s="21"/>
      <c r="H936" s="21"/>
      <c r="I936" s="22"/>
      <c r="J936" s="22"/>
      <c r="K936" s="22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2"/>
      <c r="D937" s="21"/>
      <c r="E937" s="22"/>
      <c r="F937" s="22"/>
      <c r="G937" s="21"/>
      <c r="H937" s="21"/>
      <c r="I937" s="22"/>
      <c r="J937" s="22"/>
      <c r="K937" s="22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2"/>
      <c r="D938" s="21"/>
      <c r="E938" s="22"/>
      <c r="F938" s="22"/>
      <c r="G938" s="21"/>
      <c r="H938" s="21"/>
      <c r="I938" s="22"/>
      <c r="J938" s="22"/>
      <c r="K938" s="22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2"/>
      <c r="D939" s="21"/>
      <c r="E939" s="22"/>
      <c r="F939" s="22"/>
      <c r="G939" s="21"/>
      <c r="H939" s="21"/>
      <c r="I939" s="22"/>
      <c r="J939" s="22"/>
      <c r="K939" s="22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2"/>
      <c r="D940" s="21"/>
      <c r="E940" s="22"/>
      <c r="F940" s="22"/>
      <c r="G940" s="21"/>
      <c r="H940" s="21"/>
      <c r="I940" s="22"/>
      <c r="J940" s="22"/>
      <c r="K940" s="22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2"/>
      <c r="D941" s="21"/>
      <c r="E941" s="22"/>
      <c r="F941" s="22"/>
      <c r="G941" s="21"/>
      <c r="H941" s="21"/>
      <c r="I941" s="22"/>
      <c r="J941" s="22"/>
      <c r="K941" s="22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2"/>
      <c r="D942" s="21"/>
      <c r="E942" s="22"/>
      <c r="F942" s="22"/>
      <c r="G942" s="21"/>
      <c r="H942" s="21"/>
      <c r="I942" s="22"/>
      <c r="J942" s="22"/>
      <c r="K942" s="22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2"/>
      <c r="D943" s="21"/>
      <c r="E943" s="22"/>
      <c r="F943" s="22"/>
      <c r="G943" s="21"/>
      <c r="H943" s="21"/>
      <c r="I943" s="22"/>
      <c r="J943" s="22"/>
      <c r="K943" s="22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2"/>
      <c r="D944" s="21"/>
      <c r="E944" s="22"/>
      <c r="F944" s="22"/>
      <c r="G944" s="21"/>
      <c r="H944" s="21"/>
      <c r="I944" s="22"/>
      <c r="J944" s="22"/>
      <c r="K944" s="22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2"/>
      <c r="D945" s="21"/>
      <c r="E945" s="22"/>
      <c r="F945" s="22"/>
      <c r="G945" s="21"/>
      <c r="H945" s="21"/>
      <c r="I945" s="22"/>
      <c r="J945" s="22"/>
      <c r="K945" s="22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2"/>
      <c r="D946" s="21"/>
      <c r="E946" s="22"/>
      <c r="F946" s="22"/>
      <c r="G946" s="21"/>
      <c r="H946" s="21"/>
      <c r="I946" s="22"/>
      <c r="J946" s="22"/>
      <c r="K946" s="22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2"/>
      <c r="D947" s="21"/>
      <c r="E947" s="22"/>
      <c r="F947" s="22"/>
      <c r="G947" s="21"/>
      <c r="H947" s="21"/>
      <c r="I947" s="22"/>
      <c r="J947" s="22"/>
      <c r="K947" s="22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2"/>
      <c r="D948" s="21"/>
      <c r="E948" s="22"/>
      <c r="F948" s="22"/>
      <c r="G948" s="21"/>
      <c r="H948" s="21"/>
      <c r="I948" s="22"/>
      <c r="J948" s="22"/>
      <c r="K948" s="22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2"/>
      <c r="D949" s="21"/>
      <c r="E949" s="22"/>
      <c r="F949" s="22"/>
      <c r="G949" s="21"/>
      <c r="H949" s="21"/>
      <c r="I949" s="22"/>
      <c r="J949" s="22"/>
      <c r="K949" s="22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2"/>
      <c r="D950" s="21"/>
      <c r="E950" s="22"/>
      <c r="F950" s="22"/>
      <c r="G950" s="21"/>
      <c r="H950" s="21"/>
      <c r="I950" s="22"/>
      <c r="J950" s="22"/>
      <c r="K950" s="22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2"/>
      <c r="D951" s="21"/>
      <c r="E951" s="22"/>
      <c r="F951" s="22"/>
      <c r="G951" s="21"/>
      <c r="H951" s="21"/>
      <c r="I951" s="22"/>
      <c r="J951" s="22"/>
      <c r="K951" s="22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2"/>
      <c r="D952" s="21"/>
      <c r="E952" s="22"/>
      <c r="F952" s="22"/>
      <c r="G952" s="21"/>
      <c r="H952" s="21"/>
      <c r="I952" s="22"/>
      <c r="J952" s="22"/>
      <c r="K952" s="22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2"/>
      <c r="D953" s="21"/>
      <c r="E953" s="22"/>
      <c r="F953" s="22"/>
      <c r="G953" s="21"/>
      <c r="H953" s="21"/>
      <c r="I953" s="22"/>
      <c r="J953" s="22"/>
      <c r="K953" s="22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2"/>
      <c r="D954" s="21"/>
      <c r="E954" s="22"/>
      <c r="F954" s="22"/>
      <c r="G954" s="21"/>
      <c r="H954" s="21"/>
      <c r="I954" s="22"/>
      <c r="J954" s="22"/>
      <c r="K954" s="22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2"/>
      <c r="D955" s="21"/>
      <c r="E955" s="22"/>
      <c r="F955" s="22"/>
      <c r="G955" s="21"/>
      <c r="H955" s="21"/>
      <c r="I955" s="22"/>
      <c r="J955" s="22"/>
      <c r="K955" s="22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2"/>
      <c r="D956" s="21"/>
      <c r="E956" s="22"/>
      <c r="F956" s="22"/>
      <c r="G956" s="21"/>
      <c r="H956" s="21"/>
      <c r="I956" s="22"/>
      <c r="J956" s="22"/>
      <c r="K956" s="22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2"/>
      <c r="D957" s="21"/>
      <c r="E957" s="22"/>
      <c r="F957" s="22"/>
      <c r="G957" s="21"/>
      <c r="H957" s="21"/>
      <c r="I957" s="22"/>
      <c r="J957" s="22"/>
      <c r="K957" s="22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2"/>
      <c r="D958" s="21"/>
      <c r="E958" s="22"/>
      <c r="F958" s="22"/>
      <c r="G958" s="21"/>
      <c r="H958" s="21"/>
      <c r="I958" s="22"/>
      <c r="J958" s="22"/>
      <c r="K958" s="22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2"/>
      <c r="D959" s="21"/>
      <c r="E959" s="22"/>
      <c r="F959" s="22"/>
      <c r="G959" s="21"/>
      <c r="H959" s="21"/>
      <c r="I959" s="22"/>
      <c r="J959" s="22"/>
      <c r="K959" s="22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2"/>
      <c r="D960" s="21"/>
      <c r="E960" s="22"/>
      <c r="F960" s="22"/>
      <c r="G960" s="21"/>
      <c r="H960" s="21"/>
      <c r="I960" s="22"/>
      <c r="J960" s="22"/>
      <c r="K960" s="22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2"/>
      <c r="D961" s="21"/>
      <c r="E961" s="22"/>
      <c r="F961" s="22"/>
      <c r="G961" s="21"/>
      <c r="H961" s="21"/>
      <c r="I961" s="22"/>
      <c r="J961" s="22"/>
      <c r="K961" s="22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2"/>
      <c r="D962" s="21"/>
      <c r="E962" s="22"/>
      <c r="F962" s="22"/>
      <c r="G962" s="21"/>
      <c r="H962" s="21"/>
      <c r="I962" s="22"/>
      <c r="J962" s="22"/>
      <c r="K962" s="22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2"/>
      <c r="D963" s="21"/>
      <c r="E963" s="22"/>
      <c r="F963" s="22"/>
      <c r="G963" s="21"/>
      <c r="H963" s="21"/>
      <c r="I963" s="22"/>
      <c r="J963" s="22"/>
      <c r="K963" s="22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2"/>
      <c r="D964" s="21"/>
      <c r="E964" s="22"/>
      <c r="F964" s="22"/>
      <c r="G964" s="21"/>
      <c r="H964" s="21"/>
      <c r="I964" s="22"/>
      <c r="J964" s="22"/>
      <c r="K964" s="22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2"/>
      <c r="D965" s="21"/>
      <c r="E965" s="22"/>
      <c r="F965" s="22"/>
      <c r="G965" s="21"/>
      <c r="H965" s="21"/>
      <c r="I965" s="22"/>
      <c r="J965" s="22"/>
      <c r="K965" s="22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2"/>
      <c r="D966" s="21"/>
      <c r="E966" s="22"/>
      <c r="F966" s="22"/>
      <c r="G966" s="21"/>
      <c r="H966" s="21"/>
      <c r="I966" s="22"/>
      <c r="J966" s="22"/>
      <c r="K966" s="22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2"/>
      <c r="D967" s="21"/>
      <c r="E967" s="22"/>
      <c r="F967" s="22"/>
      <c r="G967" s="21"/>
      <c r="H967" s="21"/>
      <c r="I967" s="22"/>
      <c r="J967" s="22"/>
      <c r="K967" s="22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2"/>
      <c r="D968" s="21"/>
      <c r="E968" s="22"/>
      <c r="F968" s="22"/>
      <c r="G968" s="21"/>
      <c r="H968" s="21"/>
      <c r="I968" s="22"/>
      <c r="J968" s="22"/>
      <c r="K968" s="22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2"/>
      <c r="D969" s="21"/>
      <c r="E969" s="22"/>
      <c r="F969" s="22"/>
      <c r="G969" s="21"/>
      <c r="H969" s="21"/>
      <c r="I969" s="22"/>
      <c r="J969" s="22"/>
      <c r="K969" s="22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2"/>
      <c r="D970" s="21"/>
      <c r="E970" s="22"/>
      <c r="F970" s="22"/>
      <c r="G970" s="21"/>
      <c r="H970" s="21"/>
      <c r="I970" s="22"/>
      <c r="J970" s="22"/>
      <c r="K970" s="22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2"/>
      <c r="D971" s="21"/>
      <c r="E971" s="22"/>
      <c r="F971" s="22"/>
      <c r="G971" s="21"/>
      <c r="H971" s="21"/>
      <c r="I971" s="22"/>
      <c r="J971" s="22"/>
      <c r="K971" s="22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2"/>
      <c r="D972" s="21"/>
      <c r="E972" s="22"/>
      <c r="F972" s="22"/>
      <c r="G972" s="21"/>
      <c r="H972" s="21"/>
      <c r="I972" s="22"/>
      <c r="J972" s="22"/>
      <c r="K972" s="22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2"/>
      <c r="D973" s="21"/>
      <c r="E973" s="22"/>
      <c r="F973" s="22"/>
      <c r="G973" s="21"/>
      <c r="H973" s="21"/>
      <c r="I973" s="22"/>
      <c r="J973" s="22"/>
      <c r="K973" s="22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2"/>
      <c r="D974" s="21"/>
      <c r="E974" s="22"/>
      <c r="F974" s="22"/>
      <c r="G974" s="21"/>
      <c r="H974" s="21"/>
      <c r="I974" s="22"/>
      <c r="J974" s="22"/>
      <c r="K974" s="22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2"/>
      <c r="D975" s="21"/>
      <c r="E975" s="22"/>
      <c r="F975" s="22"/>
      <c r="G975" s="21"/>
      <c r="H975" s="21"/>
      <c r="I975" s="22"/>
      <c r="J975" s="22"/>
      <c r="K975" s="22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2"/>
      <c r="D976" s="21"/>
      <c r="E976" s="22"/>
      <c r="F976" s="22"/>
      <c r="G976" s="21"/>
      <c r="H976" s="21"/>
      <c r="I976" s="22"/>
      <c r="J976" s="22"/>
      <c r="K976" s="22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2"/>
      <c r="D977" s="21"/>
      <c r="E977" s="22"/>
      <c r="F977" s="22"/>
      <c r="G977" s="21"/>
      <c r="H977" s="21"/>
      <c r="I977" s="22"/>
      <c r="J977" s="22"/>
      <c r="K977" s="22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2"/>
      <c r="D978" s="21"/>
      <c r="E978" s="22"/>
      <c r="F978" s="22"/>
      <c r="G978" s="21"/>
      <c r="H978" s="21"/>
      <c r="I978" s="22"/>
      <c r="J978" s="22"/>
      <c r="K978" s="22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2"/>
      <c r="D979" s="21"/>
      <c r="E979" s="22"/>
      <c r="F979" s="22"/>
      <c r="G979" s="21"/>
      <c r="H979" s="21"/>
      <c r="I979" s="22"/>
      <c r="J979" s="22"/>
      <c r="K979" s="22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2"/>
      <c r="D980" s="21"/>
      <c r="E980" s="22"/>
      <c r="F980" s="22"/>
      <c r="G980" s="21"/>
      <c r="H980" s="21"/>
      <c r="I980" s="22"/>
      <c r="J980" s="22"/>
      <c r="K980" s="22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2"/>
      <c r="D981" s="21"/>
      <c r="E981" s="22"/>
      <c r="F981" s="22"/>
      <c r="G981" s="21"/>
      <c r="H981" s="21"/>
      <c r="I981" s="22"/>
      <c r="J981" s="22"/>
      <c r="K981" s="22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2"/>
      <c r="D982" s="21"/>
      <c r="E982" s="22"/>
      <c r="F982" s="22"/>
      <c r="G982" s="21"/>
      <c r="H982" s="21"/>
      <c r="I982" s="22"/>
      <c r="J982" s="22"/>
      <c r="K982" s="22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2"/>
      <c r="D983" s="21"/>
      <c r="E983" s="22"/>
      <c r="F983" s="22"/>
      <c r="G983" s="21"/>
      <c r="H983" s="21"/>
      <c r="I983" s="22"/>
      <c r="J983" s="22"/>
      <c r="K983" s="22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2"/>
      <c r="D984" s="21"/>
      <c r="E984" s="22"/>
      <c r="F984" s="22"/>
      <c r="G984" s="21"/>
      <c r="H984" s="21"/>
      <c r="I984" s="22"/>
      <c r="J984" s="22"/>
      <c r="K984" s="22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2"/>
      <c r="D985" s="21"/>
      <c r="E985" s="22"/>
      <c r="F985" s="22"/>
      <c r="G985" s="21"/>
      <c r="H985" s="21"/>
      <c r="I985" s="22"/>
      <c r="J985" s="22"/>
      <c r="K985" s="22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2"/>
      <c r="D986" s="21"/>
      <c r="E986" s="22"/>
      <c r="F986" s="22"/>
      <c r="G986" s="21"/>
      <c r="H986" s="21"/>
      <c r="I986" s="22"/>
      <c r="J986" s="22"/>
      <c r="K986" s="22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2"/>
      <c r="D987" s="21"/>
      <c r="E987" s="22"/>
      <c r="F987" s="22"/>
      <c r="G987" s="21"/>
      <c r="H987" s="21"/>
      <c r="I987" s="22"/>
      <c r="J987" s="22"/>
      <c r="K987" s="22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2"/>
      <c r="D988" s="21"/>
      <c r="E988" s="22"/>
      <c r="F988" s="22"/>
      <c r="G988" s="21"/>
      <c r="H988" s="21"/>
      <c r="I988" s="22"/>
      <c r="J988" s="22"/>
      <c r="K988" s="22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2"/>
      <c r="D989" s="21"/>
      <c r="E989" s="22"/>
      <c r="F989" s="22"/>
      <c r="G989" s="21"/>
      <c r="H989" s="21"/>
      <c r="I989" s="22"/>
      <c r="J989" s="22"/>
      <c r="K989" s="22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2"/>
      <c r="D990" s="21"/>
      <c r="E990" s="22"/>
      <c r="F990" s="22"/>
      <c r="G990" s="21"/>
      <c r="H990" s="21"/>
      <c r="I990" s="22"/>
      <c r="J990" s="22"/>
      <c r="K990" s="22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2"/>
      <c r="D991" s="21"/>
      <c r="E991" s="22"/>
      <c r="F991" s="22"/>
      <c r="G991" s="21"/>
      <c r="H991" s="21"/>
      <c r="I991" s="22"/>
      <c r="J991" s="22"/>
      <c r="K991" s="22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2"/>
      <c r="D992" s="21"/>
      <c r="E992" s="22"/>
      <c r="F992" s="22"/>
      <c r="G992" s="21"/>
      <c r="H992" s="21"/>
      <c r="I992" s="22"/>
      <c r="J992" s="22"/>
      <c r="K992" s="22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2"/>
      <c r="D993" s="21"/>
      <c r="E993" s="22"/>
      <c r="F993" s="22"/>
      <c r="G993" s="21"/>
      <c r="H993" s="21"/>
      <c r="I993" s="22"/>
      <c r="J993" s="22"/>
      <c r="K993" s="22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2"/>
      <c r="D994" s="21"/>
      <c r="E994" s="22"/>
      <c r="F994" s="22"/>
      <c r="G994" s="21"/>
      <c r="H994" s="21"/>
      <c r="I994" s="22"/>
      <c r="J994" s="22"/>
      <c r="K994" s="22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2"/>
      <c r="D995" s="21"/>
      <c r="E995" s="22"/>
      <c r="F995" s="22"/>
      <c r="G995" s="21"/>
      <c r="H995" s="21"/>
      <c r="I995" s="22"/>
      <c r="J995" s="22"/>
      <c r="K995" s="22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2"/>
      <c r="D996" s="21"/>
      <c r="E996" s="22"/>
      <c r="F996" s="22"/>
      <c r="G996" s="21"/>
      <c r="H996" s="21"/>
      <c r="I996" s="22"/>
      <c r="J996" s="22"/>
      <c r="K996" s="22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2"/>
      <c r="D997" s="21"/>
      <c r="E997" s="22"/>
      <c r="F997" s="22"/>
      <c r="G997" s="21"/>
      <c r="H997" s="21"/>
      <c r="I997" s="22"/>
      <c r="J997" s="22"/>
      <c r="K997" s="22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2"/>
      <c r="D998" s="21"/>
      <c r="E998" s="22"/>
      <c r="F998" s="22"/>
      <c r="G998" s="21"/>
      <c r="H998" s="21"/>
      <c r="I998" s="22"/>
      <c r="J998" s="22"/>
      <c r="K998" s="22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2"/>
      <c r="D999" s="21"/>
      <c r="E999" s="22"/>
      <c r="F999" s="22"/>
      <c r="G999" s="21"/>
      <c r="H999" s="21"/>
      <c r="I999" s="22"/>
      <c r="J999" s="22"/>
      <c r="K999" s="22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2"/>
      <c r="D1000" s="21"/>
      <c r="E1000" s="22"/>
      <c r="F1000" s="22"/>
      <c r="G1000" s="21"/>
      <c r="H1000" s="21"/>
      <c r="I1000" s="22"/>
      <c r="J1000" s="22"/>
      <c r="K1000" s="22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00"/>
    <pageSetUpPr/>
  </sheetPr>
  <sheetViews>
    <sheetView showGridLines="0" workbookViewId="0"/>
  </sheetViews>
  <sheetFormatPr customHeight="1" defaultColWidth="12.63" defaultRowHeight="15.0"/>
  <cols>
    <col customWidth="1" min="1" max="1" width="8.25"/>
    <col customWidth="1" min="2" max="4" width="21.38"/>
    <col customWidth="1" min="5" max="5" width="34.0"/>
    <col customWidth="1" min="6" max="12" width="21.38"/>
    <col customWidth="1" min="13" max="13" width="16.38"/>
    <col customWidth="1" min="14" max="26" width="21.38"/>
  </cols>
  <sheetData>
    <row r="1" ht="19.5" customHeight="1">
      <c r="A1" s="67" t="s">
        <v>811</v>
      </c>
      <c r="B1" s="67" t="s">
        <v>812</v>
      </c>
      <c r="C1" s="67" t="s">
        <v>813</v>
      </c>
      <c r="D1" s="67" t="s">
        <v>814</v>
      </c>
      <c r="E1" s="68" t="s">
        <v>815</v>
      </c>
      <c r="F1" s="69" t="s">
        <v>816</v>
      </c>
      <c r="G1" s="67" t="s">
        <v>817</v>
      </c>
      <c r="H1" s="67" t="s">
        <v>818</v>
      </c>
      <c r="I1" s="69" t="s">
        <v>293</v>
      </c>
      <c r="J1" s="69" t="s">
        <v>819</v>
      </c>
      <c r="K1" s="69" t="s">
        <v>820</v>
      </c>
      <c r="L1" s="69" t="s">
        <v>821</v>
      </c>
      <c r="M1" s="67" t="s">
        <v>822</v>
      </c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18.0" customHeight="1">
      <c r="A2" s="30">
        <v>1.0</v>
      </c>
      <c r="B2" s="30" t="s">
        <v>823</v>
      </c>
      <c r="C2" s="39">
        <v>39845.41483796296</v>
      </c>
      <c r="D2" s="39">
        <v>39864.71270833333</v>
      </c>
      <c r="E2" s="40" t="s">
        <v>824</v>
      </c>
      <c r="F2" s="31" t="s">
        <v>825</v>
      </c>
      <c r="G2" s="30">
        <v>2904637.0</v>
      </c>
      <c r="H2" s="30">
        <v>9.955999015E9</v>
      </c>
      <c r="I2" s="31" t="s">
        <v>826</v>
      </c>
      <c r="J2" s="31" t="s">
        <v>827</v>
      </c>
      <c r="K2" s="31" t="s">
        <v>828</v>
      </c>
      <c r="L2" s="31" t="s">
        <v>829</v>
      </c>
      <c r="M2" s="30" t="s">
        <v>830</v>
      </c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18.0" customHeight="1">
      <c r="A3" s="30">
        <v>2.0</v>
      </c>
      <c r="B3" s="30" t="s">
        <v>831</v>
      </c>
      <c r="C3" s="39">
        <v>39845.65115740741</v>
      </c>
      <c r="D3" s="39">
        <v>39856.68174768519</v>
      </c>
      <c r="E3" s="40" t="s">
        <v>832</v>
      </c>
      <c r="F3" s="31" t="s">
        <v>833</v>
      </c>
      <c r="G3" s="30">
        <v>4.1323297E7</v>
      </c>
      <c r="H3" s="30">
        <v>9.9992249E9</v>
      </c>
      <c r="I3" s="31" t="s">
        <v>826</v>
      </c>
      <c r="J3" s="31" t="s">
        <v>834</v>
      </c>
      <c r="K3" s="31" t="s">
        <v>835</v>
      </c>
      <c r="L3" s="31" t="s">
        <v>836</v>
      </c>
      <c r="M3" s="30" t="s">
        <v>830</v>
      </c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18.0" customHeight="1">
      <c r="A4" s="30">
        <v>3.0</v>
      </c>
      <c r="B4" s="30" t="s">
        <v>837</v>
      </c>
      <c r="C4" s="39">
        <v>39845.870787037034</v>
      </c>
      <c r="D4" s="39">
        <v>39857.720034722224</v>
      </c>
      <c r="E4" s="40" t="s">
        <v>838</v>
      </c>
      <c r="F4" s="31" t="s">
        <v>833</v>
      </c>
      <c r="G4" s="30">
        <v>9.81812222E9</v>
      </c>
      <c r="H4" s="30">
        <v>9.81852222E9</v>
      </c>
      <c r="I4" s="31" t="s">
        <v>826</v>
      </c>
      <c r="J4" s="31" t="s">
        <v>839</v>
      </c>
      <c r="K4" s="31" t="s">
        <v>840</v>
      </c>
      <c r="L4" s="31" t="s">
        <v>841</v>
      </c>
      <c r="M4" s="30" t="s">
        <v>830</v>
      </c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18.0" customHeight="1">
      <c r="A5" s="30">
        <v>4.0</v>
      </c>
      <c r="B5" s="65" t="s">
        <v>842</v>
      </c>
      <c r="C5" s="71">
        <v>39846.34853009259</v>
      </c>
      <c r="D5" s="39">
        <v>39863.767696759256</v>
      </c>
      <c r="E5" s="40" t="s">
        <v>843</v>
      </c>
      <c r="F5" s="64" t="s">
        <v>844</v>
      </c>
      <c r="G5" s="65">
        <v>3019107.0</v>
      </c>
      <c r="H5" s="65">
        <v>9.514018637E9</v>
      </c>
      <c r="I5" s="64" t="s">
        <v>826</v>
      </c>
      <c r="J5" s="64" t="s">
        <v>845</v>
      </c>
      <c r="K5" s="64" t="s">
        <v>846</v>
      </c>
      <c r="L5" s="31" t="s">
        <v>847</v>
      </c>
      <c r="M5" s="30" t="s">
        <v>830</v>
      </c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18.0" customHeight="1">
      <c r="A6" s="30">
        <v>5.0</v>
      </c>
      <c r="B6" s="65" t="s">
        <v>848</v>
      </c>
      <c r="C6" s="71">
        <v>39846.41668981482</v>
      </c>
      <c r="D6" s="39"/>
      <c r="E6" s="40" t="s">
        <v>849</v>
      </c>
      <c r="F6" s="64" t="s">
        <v>850</v>
      </c>
      <c r="G6" s="65">
        <v>9.752353537E9</v>
      </c>
      <c r="H6" s="65">
        <v>9.752353537E9</v>
      </c>
      <c r="I6" s="64" t="s">
        <v>826</v>
      </c>
      <c r="J6" s="64" t="s">
        <v>851</v>
      </c>
      <c r="K6" s="64" t="s">
        <v>852</v>
      </c>
      <c r="L6" s="31" t="s">
        <v>853</v>
      </c>
      <c r="M6" s="30" t="s">
        <v>854</v>
      </c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ht="18.0" customHeight="1">
      <c r="A7" s="30">
        <v>6.0</v>
      </c>
      <c r="B7" s="65" t="s">
        <v>855</v>
      </c>
      <c r="C7" s="71">
        <v>39846.429814814815</v>
      </c>
      <c r="D7" s="39">
        <v>39846.74810185185</v>
      </c>
      <c r="E7" s="40" t="s">
        <v>856</v>
      </c>
      <c r="F7" s="64" t="s">
        <v>833</v>
      </c>
      <c r="G7" s="65">
        <v>9.910657065E9</v>
      </c>
      <c r="H7" s="65">
        <v>9.910657174E9</v>
      </c>
      <c r="I7" s="64" t="s">
        <v>826</v>
      </c>
      <c r="J7" s="64" t="s">
        <v>857</v>
      </c>
      <c r="K7" s="64" t="s">
        <v>858</v>
      </c>
      <c r="L7" s="31" t="s">
        <v>859</v>
      </c>
      <c r="M7" s="30" t="s">
        <v>830</v>
      </c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ht="18.0" customHeight="1">
      <c r="A8" s="30">
        <v>7.0</v>
      </c>
      <c r="B8" s="65" t="s">
        <v>860</v>
      </c>
      <c r="C8" s="71">
        <v>39846.538831018515</v>
      </c>
      <c r="D8" s="39">
        <v>39853.65047453704</v>
      </c>
      <c r="E8" s="40" t="s">
        <v>861</v>
      </c>
      <c r="F8" s="64" t="s">
        <v>862</v>
      </c>
      <c r="G8" s="65">
        <v>4.1510762E7</v>
      </c>
      <c r="H8" s="65">
        <v>9.008022633E9</v>
      </c>
      <c r="I8" s="64" t="s">
        <v>826</v>
      </c>
      <c r="J8" s="64" t="s">
        <v>827</v>
      </c>
      <c r="K8" s="64" t="s">
        <v>863</v>
      </c>
      <c r="L8" s="31" t="s">
        <v>864</v>
      </c>
      <c r="M8" s="30" t="s">
        <v>830</v>
      </c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ht="18.0" customHeight="1">
      <c r="A9" s="30">
        <v>8.0</v>
      </c>
      <c r="B9" s="65" t="s">
        <v>865</v>
      </c>
      <c r="C9" s="71">
        <v>39846.55432870371</v>
      </c>
      <c r="D9" s="39">
        <v>39847.49460648148</v>
      </c>
      <c r="E9" s="40" t="s">
        <v>866</v>
      </c>
      <c r="F9" s="64" t="s">
        <v>833</v>
      </c>
      <c r="G9" s="65">
        <v>9.899388E9</v>
      </c>
      <c r="H9" s="65">
        <v>9.87336666E9</v>
      </c>
      <c r="I9" s="64" t="s">
        <v>826</v>
      </c>
      <c r="J9" s="64" t="s">
        <v>867</v>
      </c>
      <c r="K9" s="64" t="s">
        <v>868</v>
      </c>
      <c r="L9" s="31" t="s">
        <v>869</v>
      </c>
      <c r="M9" s="30" t="s">
        <v>830</v>
      </c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18.0" customHeight="1">
      <c r="A10" s="30">
        <v>9.0</v>
      </c>
      <c r="B10" s="65" t="s">
        <v>870</v>
      </c>
      <c r="C10" s="71">
        <v>39846.55913194444</v>
      </c>
      <c r="D10" s="39"/>
      <c r="E10" s="40" t="s">
        <v>871</v>
      </c>
      <c r="F10" s="64" t="s">
        <v>872</v>
      </c>
      <c r="G10" s="65">
        <v>9.415022405E9</v>
      </c>
      <c r="H10" s="65">
        <v>9.415022405E9</v>
      </c>
      <c r="I10" s="64" t="s">
        <v>826</v>
      </c>
      <c r="J10" s="64" t="s">
        <v>873</v>
      </c>
      <c r="K10" s="64" t="s">
        <v>858</v>
      </c>
      <c r="L10" s="31" t="s">
        <v>874</v>
      </c>
      <c r="M10" s="30" t="s">
        <v>854</v>
      </c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ht="18.0" customHeight="1">
      <c r="A11" s="30">
        <v>10.0</v>
      </c>
      <c r="B11" s="65" t="s">
        <v>875</v>
      </c>
      <c r="C11" s="71">
        <v>39846.57096064815</v>
      </c>
      <c r="D11" s="39">
        <v>39853.729097222225</v>
      </c>
      <c r="E11" s="40" t="s">
        <v>876</v>
      </c>
      <c r="F11" s="64" t="s">
        <v>877</v>
      </c>
      <c r="G11" s="65">
        <v>4.15406E7</v>
      </c>
      <c r="H11" s="65">
        <v>9.899936084E9</v>
      </c>
      <c r="I11" s="64" t="s">
        <v>826</v>
      </c>
      <c r="J11" s="64" t="s">
        <v>878</v>
      </c>
      <c r="K11" s="64" t="s">
        <v>858</v>
      </c>
      <c r="L11" s="31" t="s">
        <v>879</v>
      </c>
      <c r="M11" s="30" t="s">
        <v>830</v>
      </c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18.0" customHeight="1">
      <c r="A12" s="30">
        <v>11.0</v>
      </c>
      <c r="B12" s="65" t="s">
        <v>880</v>
      </c>
      <c r="C12" s="71">
        <v>39846.5847337963</v>
      </c>
      <c r="D12" s="39"/>
      <c r="E12" s="40" t="s">
        <v>881</v>
      </c>
      <c r="F12" s="64" t="s">
        <v>882</v>
      </c>
      <c r="G12" s="65">
        <v>9.417222004E9</v>
      </c>
      <c r="H12" s="65">
        <v>9.417222004E9</v>
      </c>
      <c r="I12" s="64" t="s">
        <v>826</v>
      </c>
      <c r="J12" s="64" t="s">
        <v>883</v>
      </c>
      <c r="K12" s="64" t="s">
        <v>858</v>
      </c>
      <c r="L12" s="31" t="s">
        <v>884</v>
      </c>
      <c r="M12" s="30" t="s">
        <v>854</v>
      </c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ht="18.0" customHeight="1">
      <c r="A13" s="30">
        <v>12.0</v>
      </c>
      <c r="B13" s="65" t="s">
        <v>885</v>
      </c>
      <c r="C13" s="71">
        <v>39846.592627314814</v>
      </c>
      <c r="D13" s="39">
        <v>39851.49982638889</v>
      </c>
      <c r="E13" s="40" t="s">
        <v>886</v>
      </c>
      <c r="F13" s="64" t="s">
        <v>887</v>
      </c>
      <c r="G13" s="65">
        <v>9.77945778E8</v>
      </c>
      <c r="H13" s="65">
        <v>9.417222004E9</v>
      </c>
      <c r="I13" s="64" t="s">
        <v>826</v>
      </c>
      <c r="J13" s="64" t="s">
        <v>883</v>
      </c>
      <c r="K13" s="64" t="s">
        <v>858</v>
      </c>
      <c r="L13" s="31" t="s">
        <v>888</v>
      </c>
      <c r="M13" s="30" t="s">
        <v>830</v>
      </c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18.0" customHeight="1">
      <c r="A14" s="30">
        <v>13.0</v>
      </c>
      <c r="B14" s="65" t="s">
        <v>889</v>
      </c>
      <c r="C14" s="71">
        <v>39846.60581018519</v>
      </c>
      <c r="D14" s="39"/>
      <c r="E14" s="40" t="s">
        <v>890</v>
      </c>
      <c r="F14" s="64" t="s">
        <v>891</v>
      </c>
      <c r="G14" s="65">
        <v>9.810010819E9</v>
      </c>
      <c r="H14" s="65">
        <v>9.35084686E9</v>
      </c>
      <c r="I14" s="64" t="s">
        <v>826</v>
      </c>
      <c r="J14" s="64" t="s">
        <v>892</v>
      </c>
      <c r="K14" s="64" t="s">
        <v>835</v>
      </c>
      <c r="L14" s="31" t="s">
        <v>893</v>
      </c>
      <c r="M14" s="30" t="s">
        <v>894</v>
      </c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18.0" customHeight="1">
      <c r="A15" s="30">
        <v>14.0</v>
      </c>
      <c r="B15" s="65" t="s">
        <v>895</v>
      </c>
      <c r="C15" s="71">
        <v>39846.626539351855</v>
      </c>
      <c r="D15" s="39">
        <v>39865.750706018516</v>
      </c>
      <c r="E15" s="40" t="s">
        <v>896</v>
      </c>
      <c r="F15" s="64" t="s">
        <v>897</v>
      </c>
      <c r="G15" s="65">
        <v>9.76052E9</v>
      </c>
      <c r="H15" s="65">
        <v>9.76052E9</v>
      </c>
      <c r="I15" s="64" t="s">
        <v>826</v>
      </c>
      <c r="J15" s="64" t="s">
        <v>898</v>
      </c>
      <c r="K15" s="64" t="s">
        <v>828</v>
      </c>
      <c r="L15" s="31" t="s">
        <v>899</v>
      </c>
      <c r="M15" s="30" t="s">
        <v>830</v>
      </c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18.0" customHeight="1">
      <c r="A16" s="30">
        <v>15.0</v>
      </c>
      <c r="B16" s="65" t="s">
        <v>900</v>
      </c>
      <c r="C16" s="71">
        <v>39846.653865740744</v>
      </c>
      <c r="D16" s="39"/>
      <c r="E16" s="40" t="s">
        <v>901</v>
      </c>
      <c r="F16" s="64" t="s">
        <v>902</v>
      </c>
      <c r="G16" s="65">
        <v>2480909.0</v>
      </c>
      <c r="H16" s="65">
        <v>9.41900471E9</v>
      </c>
      <c r="I16" s="64" t="s">
        <v>826</v>
      </c>
      <c r="J16" s="64" t="s">
        <v>903</v>
      </c>
      <c r="K16" s="64" t="s">
        <v>904</v>
      </c>
      <c r="L16" s="31" t="s">
        <v>905</v>
      </c>
      <c r="M16" s="30" t="s">
        <v>894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ht="18.0" customHeight="1">
      <c r="A17" s="30">
        <v>16.0</v>
      </c>
      <c r="B17" s="65" t="s">
        <v>906</v>
      </c>
      <c r="C17" s="71">
        <v>39846.65487268518</v>
      </c>
      <c r="D17" s="39"/>
      <c r="E17" s="40" t="s">
        <v>907</v>
      </c>
      <c r="F17" s="64" t="s">
        <v>908</v>
      </c>
      <c r="G17" s="65">
        <v>2.5252504E7</v>
      </c>
      <c r="H17" s="65">
        <v>9.810003552E9</v>
      </c>
      <c r="I17" s="64" t="s">
        <v>826</v>
      </c>
      <c r="J17" s="64" t="s">
        <v>909</v>
      </c>
      <c r="K17" s="64" t="s">
        <v>904</v>
      </c>
      <c r="L17" s="31" t="s">
        <v>910</v>
      </c>
      <c r="M17" s="30" t="s">
        <v>894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ht="18.0" customHeight="1">
      <c r="A18" s="30">
        <v>17.0</v>
      </c>
      <c r="B18" s="65" t="s">
        <v>911</v>
      </c>
      <c r="C18" s="71">
        <v>39846.662256944444</v>
      </c>
      <c r="D18" s="39">
        <v>39851.51991898148</v>
      </c>
      <c r="E18" s="40" t="s">
        <v>912</v>
      </c>
      <c r="F18" s="64" t="s">
        <v>833</v>
      </c>
      <c r="G18" s="65">
        <v>9.999846095E9</v>
      </c>
      <c r="H18" s="65">
        <v>9.999846095E9</v>
      </c>
      <c r="I18" s="64" t="s">
        <v>826</v>
      </c>
      <c r="J18" s="64" t="s">
        <v>913</v>
      </c>
      <c r="K18" s="64" t="s">
        <v>914</v>
      </c>
      <c r="L18" s="31" t="s">
        <v>915</v>
      </c>
      <c r="M18" s="30" t="s">
        <v>830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ht="18.0" customHeight="1">
      <c r="A19" s="30">
        <v>18.0</v>
      </c>
      <c r="B19" s="65" t="s">
        <v>916</v>
      </c>
      <c r="C19" s="71">
        <v>39846.685844907406</v>
      </c>
      <c r="D19" s="39"/>
      <c r="E19" s="40" t="s">
        <v>917</v>
      </c>
      <c r="F19" s="64" t="s">
        <v>918</v>
      </c>
      <c r="G19" s="65">
        <v>7.312455872E9</v>
      </c>
      <c r="H19" s="65">
        <v>9.827091725E9</v>
      </c>
      <c r="I19" s="64" t="s">
        <v>826</v>
      </c>
      <c r="J19" s="64" t="s">
        <v>919</v>
      </c>
      <c r="K19" s="64" t="s">
        <v>846</v>
      </c>
      <c r="L19" s="31" t="s">
        <v>920</v>
      </c>
      <c r="M19" s="30" t="s">
        <v>854</v>
      </c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ht="18.0" customHeight="1">
      <c r="A20" s="30">
        <v>19.0</v>
      </c>
      <c r="B20" s="65" t="s">
        <v>921</v>
      </c>
      <c r="C20" s="71">
        <v>39846.6875462963</v>
      </c>
      <c r="D20" s="39"/>
      <c r="E20" s="40" t="s">
        <v>922</v>
      </c>
      <c r="F20" s="64" t="s">
        <v>923</v>
      </c>
      <c r="G20" s="65">
        <v>9.31957949E9</v>
      </c>
      <c r="H20" s="65">
        <v>9.31957949E9</v>
      </c>
      <c r="I20" s="64" t="s">
        <v>826</v>
      </c>
      <c r="J20" s="64" t="s">
        <v>924</v>
      </c>
      <c r="K20" s="64" t="s">
        <v>925</v>
      </c>
      <c r="L20" s="31" t="s">
        <v>926</v>
      </c>
      <c r="M20" s="30" t="s">
        <v>854</v>
      </c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18.0" customHeight="1">
      <c r="A21" s="30">
        <v>20.0</v>
      </c>
      <c r="B21" s="65" t="s">
        <v>927</v>
      </c>
      <c r="C21" s="71">
        <v>39846.687581018516</v>
      </c>
      <c r="D21" s="39">
        <v>39847.52265046296</v>
      </c>
      <c r="E21" s="40" t="s">
        <v>928</v>
      </c>
      <c r="F21" s="64" t="s">
        <v>929</v>
      </c>
      <c r="G21" s="65">
        <v>9.855379706E9</v>
      </c>
      <c r="H21" s="65">
        <v>9.855379706E9</v>
      </c>
      <c r="I21" s="64" t="s">
        <v>826</v>
      </c>
      <c r="J21" s="64" t="s">
        <v>930</v>
      </c>
      <c r="K21" s="64" t="s">
        <v>846</v>
      </c>
      <c r="L21" s="31" t="s">
        <v>931</v>
      </c>
      <c r="M21" s="30" t="s">
        <v>830</v>
      </c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ht="18.0" customHeight="1">
      <c r="A22" s="30">
        <v>21.0</v>
      </c>
      <c r="B22" s="65" t="s">
        <v>932</v>
      </c>
      <c r="C22" s="71">
        <v>39846.69936342593</v>
      </c>
      <c r="D22" s="39"/>
      <c r="E22" s="40" t="s">
        <v>933</v>
      </c>
      <c r="F22" s="64" t="s">
        <v>934</v>
      </c>
      <c r="G22" s="65">
        <v>4.6049816E7</v>
      </c>
      <c r="H22" s="65">
        <v>9.313102914E9</v>
      </c>
      <c r="I22" s="64" t="s">
        <v>826</v>
      </c>
      <c r="J22" s="64" t="s">
        <v>935</v>
      </c>
      <c r="K22" s="64" t="s">
        <v>936</v>
      </c>
      <c r="L22" s="31" t="s">
        <v>937</v>
      </c>
      <c r="M22" s="30" t="s">
        <v>938</v>
      </c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ht="18.0" customHeight="1">
      <c r="A23" s="30">
        <v>22.0</v>
      </c>
      <c r="B23" s="65" t="s">
        <v>939</v>
      </c>
      <c r="C23" s="71">
        <v>39846.70244212963</v>
      </c>
      <c r="D23" s="39">
        <v>39849.76587962963</v>
      </c>
      <c r="E23" s="40" t="s">
        <v>940</v>
      </c>
      <c r="F23" s="64" t="s">
        <v>941</v>
      </c>
      <c r="G23" s="65">
        <v>4.120964E7</v>
      </c>
      <c r="H23" s="65">
        <v>4.120964E7</v>
      </c>
      <c r="I23" s="64" t="s">
        <v>826</v>
      </c>
      <c r="J23" s="64" t="s">
        <v>942</v>
      </c>
      <c r="K23" s="64" t="s">
        <v>943</v>
      </c>
      <c r="L23" s="31" t="s">
        <v>944</v>
      </c>
      <c r="M23" s="30" t="s">
        <v>830</v>
      </c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18.0" customHeight="1">
      <c r="A24" s="30">
        <v>23.0</v>
      </c>
      <c r="B24" s="65" t="s">
        <v>945</v>
      </c>
      <c r="C24" s="71">
        <v>39846.70416666667</v>
      </c>
      <c r="D24" s="39">
        <v>39850.542233796295</v>
      </c>
      <c r="E24" s="40" t="s">
        <v>946</v>
      </c>
      <c r="F24" s="64" t="s">
        <v>833</v>
      </c>
      <c r="G24" s="65">
        <v>9.81826532E9</v>
      </c>
      <c r="H24" s="65">
        <v>9.811011419E9</v>
      </c>
      <c r="I24" s="64" t="s">
        <v>826</v>
      </c>
      <c r="J24" s="64" t="s">
        <v>947</v>
      </c>
      <c r="K24" s="64" t="s">
        <v>840</v>
      </c>
      <c r="L24" s="31" t="s">
        <v>948</v>
      </c>
      <c r="M24" s="30" t="s">
        <v>830</v>
      </c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18.0" customHeight="1">
      <c r="A25" s="30">
        <v>24.0</v>
      </c>
      <c r="B25" s="65" t="s">
        <v>949</v>
      </c>
      <c r="C25" s="71">
        <v>39846.71019675926</v>
      </c>
      <c r="D25" s="39"/>
      <c r="E25" s="40" t="s">
        <v>950</v>
      </c>
      <c r="F25" s="64" t="s">
        <v>833</v>
      </c>
      <c r="G25" s="65">
        <v>9.990963734E9</v>
      </c>
      <c r="H25" s="65">
        <v>9.990963734E9</v>
      </c>
      <c r="I25" s="64" t="s">
        <v>826</v>
      </c>
      <c r="J25" s="64" t="s">
        <v>951</v>
      </c>
      <c r="K25" s="64" t="s">
        <v>840</v>
      </c>
      <c r="L25" s="31" t="s">
        <v>952</v>
      </c>
      <c r="M25" s="30" t="s">
        <v>894</v>
      </c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18.0" customHeight="1">
      <c r="A26" s="30">
        <v>25.0</v>
      </c>
      <c r="B26" s="65" t="s">
        <v>953</v>
      </c>
      <c r="C26" s="71">
        <v>39846.75446759259</v>
      </c>
      <c r="D26" s="39"/>
      <c r="E26" s="40" t="s">
        <v>954</v>
      </c>
      <c r="F26" s="64" t="s">
        <v>955</v>
      </c>
      <c r="G26" s="65">
        <v>2.4266882E7</v>
      </c>
      <c r="H26" s="65">
        <v>9.823066223E9</v>
      </c>
      <c r="I26" s="64" t="s">
        <v>826</v>
      </c>
      <c r="J26" s="64" t="s">
        <v>956</v>
      </c>
      <c r="K26" s="64" t="s">
        <v>957</v>
      </c>
      <c r="L26" s="31" t="s">
        <v>958</v>
      </c>
      <c r="M26" s="30" t="s">
        <v>854</v>
      </c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18.0" customHeight="1">
      <c r="A27" s="30">
        <v>26.0</v>
      </c>
      <c r="B27" s="65" t="s">
        <v>959</v>
      </c>
      <c r="C27" s="71">
        <v>39846.77166666667</v>
      </c>
      <c r="D27" s="39">
        <v>39864.55134259259</v>
      </c>
      <c r="E27" s="40" t="s">
        <v>960</v>
      </c>
      <c r="F27" s="64" t="s">
        <v>923</v>
      </c>
      <c r="G27" s="65">
        <v>9.897652216E9</v>
      </c>
      <c r="H27" s="65">
        <v>9.319206846E9</v>
      </c>
      <c r="I27" s="64" t="s">
        <v>826</v>
      </c>
      <c r="J27" s="64" t="s">
        <v>961</v>
      </c>
      <c r="K27" s="64" t="s">
        <v>962</v>
      </c>
      <c r="L27" s="31" t="s">
        <v>963</v>
      </c>
      <c r="M27" s="30" t="s">
        <v>830</v>
      </c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18.0" customHeight="1">
      <c r="A28" s="30">
        <v>27.0</v>
      </c>
      <c r="B28" s="65" t="s">
        <v>964</v>
      </c>
      <c r="C28" s="71">
        <v>39846.80626157407</v>
      </c>
      <c r="D28" s="39">
        <v>39848.71157407408</v>
      </c>
      <c r="E28" s="40" t="s">
        <v>965</v>
      </c>
      <c r="F28" s="64" t="s">
        <v>966</v>
      </c>
      <c r="G28" s="65">
        <v>9.903429077E9</v>
      </c>
      <c r="H28" s="65">
        <v>9.748856127E9</v>
      </c>
      <c r="I28" s="64" t="s">
        <v>826</v>
      </c>
      <c r="J28" s="64" t="s">
        <v>883</v>
      </c>
      <c r="K28" s="64" t="s">
        <v>858</v>
      </c>
      <c r="L28" s="31" t="s">
        <v>967</v>
      </c>
      <c r="M28" s="30" t="s">
        <v>830</v>
      </c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18.0" customHeight="1">
      <c r="A29" s="30">
        <v>28.0</v>
      </c>
      <c r="B29" s="65" t="s">
        <v>968</v>
      </c>
      <c r="C29" s="71">
        <v>39846.86790509259</v>
      </c>
      <c r="D29" s="39">
        <v>39848.46934027778</v>
      </c>
      <c r="E29" s="40" t="s">
        <v>697</v>
      </c>
      <c r="F29" s="64" t="s">
        <v>923</v>
      </c>
      <c r="G29" s="65">
        <v>9.927900722E9</v>
      </c>
      <c r="H29" s="65">
        <v>9.319531209E9</v>
      </c>
      <c r="I29" s="64" t="s">
        <v>826</v>
      </c>
      <c r="J29" s="64" t="s">
        <v>969</v>
      </c>
      <c r="K29" s="64" t="s">
        <v>970</v>
      </c>
      <c r="L29" s="31" t="s">
        <v>971</v>
      </c>
      <c r="M29" s="30" t="s">
        <v>830</v>
      </c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18.0" customHeight="1">
      <c r="A30" s="30">
        <v>29.0</v>
      </c>
      <c r="B30" s="65" t="s">
        <v>972</v>
      </c>
      <c r="C30" s="71">
        <v>39846.883877314816</v>
      </c>
      <c r="D30" s="39">
        <v>39850.46335648148</v>
      </c>
      <c r="E30" s="40" t="s">
        <v>973</v>
      </c>
      <c r="F30" s="64" t="s">
        <v>929</v>
      </c>
      <c r="G30" s="65">
        <v>9.915000227E9</v>
      </c>
      <c r="H30" s="65">
        <v>9.877012226E9</v>
      </c>
      <c r="I30" s="64" t="s">
        <v>826</v>
      </c>
      <c r="J30" s="64" t="s">
        <v>974</v>
      </c>
      <c r="K30" s="64" t="s">
        <v>975</v>
      </c>
      <c r="L30" s="31" t="s">
        <v>976</v>
      </c>
      <c r="M30" s="30" t="s">
        <v>830</v>
      </c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18.0" customHeight="1">
      <c r="A31" s="30">
        <v>30.0</v>
      </c>
      <c r="B31" s="30" t="s">
        <v>977</v>
      </c>
      <c r="C31" s="39">
        <v>39847.34811342593</v>
      </c>
      <c r="D31" s="39"/>
      <c r="E31" s="40" t="s">
        <v>978</v>
      </c>
      <c r="F31" s="31" t="s">
        <v>979</v>
      </c>
      <c r="G31" s="30">
        <v>9.935126241E9</v>
      </c>
      <c r="H31" s="30">
        <v>9.838637495E9</v>
      </c>
      <c r="I31" s="31" t="s">
        <v>826</v>
      </c>
      <c r="J31" s="31" t="s">
        <v>980</v>
      </c>
      <c r="K31" s="31" t="s">
        <v>925</v>
      </c>
      <c r="L31" s="31" t="s">
        <v>981</v>
      </c>
      <c r="M31" s="30" t="s">
        <v>894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8.0" customHeight="1">
      <c r="A32" s="30">
        <v>31.0</v>
      </c>
      <c r="B32" s="30" t="s">
        <v>982</v>
      </c>
      <c r="C32" s="39">
        <v>39847.42340277778</v>
      </c>
      <c r="D32" s="39">
        <v>39854.75996527778</v>
      </c>
      <c r="E32" s="40" t="s">
        <v>638</v>
      </c>
      <c r="F32" s="31" t="s">
        <v>983</v>
      </c>
      <c r="G32" s="30">
        <v>9.21406523E9</v>
      </c>
      <c r="H32" s="30">
        <v>1.41262425E9</v>
      </c>
      <c r="I32" s="31" t="s">
        <v>826</v>
      </c>
      <c r="J32" s="31" t="s">
        <v>984</v>
      </c>
      <c r="K32" s="31" t="s">
        <v>975</v>
      </c>
      <c r="L32" s="31" t="s">
        <v>985</v>
      </c>
      <c r="M32" s="30" t="s">
        <v>830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8.0" customHeight="1">
      <c r="A33" s="30">
        <v>32.0</v>
      </c>
      <c r="B33" s="30" t="s">
        <v>986</v>
      </c>
      <c r="C33" s="39">
        <v>39847.43855324074</v>
      </c>
      <c r="D33" s="39"/>
      <c r="E33" s="40" t="s">
        <v>987</v>
      </c>
      <c r="F33" s="31" t="s">
        <v>988</v>
      </c>
      <c r="G33" s="30">
        <v>9.218521381E9</v>
      </c>
      <c r="H33" s="30">
        <v>9.218521381E9</v>
      </c>
      <c r="I33" s="31" t="s">
        <v>826</v>
      </c>
      <c r="J33" s="31" t="s">
        <v>989</v>
      </c>
      <c r="K33" s="31" t="s">
        <v>925</v>
      </c>
      <c r="L33" s="31" t="s">
        <v>990</v>
      </c>
      <c r="M33" s="30" t="s">
        <v>854</v>
      </c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8.0" customHeight="1">
      <c r="A34" s="30">
        <v>33.0</v>
      </c>
      <c r="B34" s="30" t="s">
        <v>991</v>
      </c>
      <c r="C34" s="39">
        <v>39847.44042824074</v>
      </c>
      <c r="D34" s="39">
        <v>39850.72846064815</v>
      </c>
      <c r="E34" s="40" t="s">
        <v>992</v>
      </c>
      <c r="F34" s="31" t="s">
        <v>993</v>
      </c>
      <c r="G34" s="30">
        <v>2.1630145E7</v>
      </c>
      <c r="H34" s="30">
        <v>9.833508905E9</v>
      </c>
      <c r="I34" s="31" t="s">
        <v>826</v>
      </c>
      <c r="J34" s="31" t="s">
        <v>994</v>
      </c>
      <c r="K34" s="31" t="s">
        <v>995</v>
      </c>
      <c r="L34" s="31" t="s">
        <v>996</v>
      </c>
      <c r="M34" s="30" t="s">
        <v>830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8.0" customHeight="1">
      <c r="A35" s="30">
        <v>34.0</v>
      </c>
      <c r="B35" s="30" t="s">
        <v>997</v>
      </c>
      <c r="C35" s="39">
        <v>39847.46388888889</v>
      </c>
      <c r="D35" s="39">
        <v>39865.522569444445</v>
      </c>
      <c r="E35" s="40" t="s">
        <v>998</v>
      </c>
      <c r="F35" s="31" t="s">
        <v>955</v>
      </c>
      <c r="G35" s="30">
        <v>9.423040795E9</v>
      </c>
      <c r="H35" s="30">
        <v>9.422012231E9</v>
      </c>
      <c r="I35" s="31" t="s">
        <v>826</v>
      </c>
      <c r="J35" s="31" t="s">
        <v>999</v>
      </c>
      <c r="K35" s="31" t="s">
        <v>858</v>
      </c>
      <c r="L35" s="31" t="s">
        <v>1000</v>
      </c>
      <c r="M35" s="30" t="s">
        <v>830</v>
      </c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8.0" customHeight="1">
      <c r="A36" s="30">
        <v>35.0</v>
      </c>
      <c r="B36" s="30" t="s">
        <v>1001</v>
      </c>
      <c r="C36" s="72">
        <v>39847.46738425926</v>
      </c>
      <c r="D36" s="39"/>
      <c r="E36" s="40" t="s">
        <v>1002</v>
      </c>
      <c r="F36" s="31" t="s">
        <v>1003</v>
      </c>
      <c r="G36" s="40">
        <v>9.927021002E9</v>
      </c>
      <c r="H36" s="40">
        <v>9.358210055E9</v>
      </c>
      <c r="I36" s="31" t="s">
        <v>826</v>
      </c>
      <c r="J36" s="31" t="s">
        <v>857</v>
      </c>
      <c r="K36" s="31" t="s">
        <v>858</v>
      </c>
      <c r="L36" s="31" t="s">
        <v>1004</v>
      </c>
      <c r="M36" s="30" t="s">
        <v>854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8.0" customHeight="1">
      <c r="A37" s="30">
        <v>36.0</v>
      </c>
      <c r="B37" s="30" t="s">
        <v>1005</v>
      </c>
      <c r="C37" s="39">
        <v>39847.46743055555</v>
      </c>
      <c r="D37" s="39">
        <v>39854.598020833335</v>
      </c>
      <c r="E37" s="40" t="s">
        <v>1006</v>
      </c>
      <c r="F37" s="31" t="s">
        <v>877</v>
      </c>
      <c r="G37" s="30">
        <v>9.212652032E9</v>
      </c>
      <c r="H37" s="30">
        <v>9.717341596E9</v>
      </c>
      <c r="I37" s="31" t="s">
        <v>826</v>
      </c>
      <c r="J37" s="31" t="s">
        <v>1007</v>
      </c>
      <c r="K37" s="31" t="s">
        <v>1008</v>
      </c>
      <c r="L37" s="31" t="s">
        <v>1009</v>
      </c>
      <c r="M37" s="30" t="s">
        <v>830</v>
      </c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8.0" customHeight="1">
      <c r="A38" s="30">
        <v>37.0</v>
      </c>
      <c r="B38" s="30" t="s">
        <v>1010</v>
      </c>
      <c r="C38" s="39">
        <v>39847.49663194444</v>
      </c>
      <c r="D38" s="39"/>
      <c r="E38" s="40" t="s">
        <v>1011</v>
      </c>
      <c r="F38" s="31" t="s">
        <v>993</v>
      </c>
      <c r="G38" s="30">
        <v>9.892575069E9</v>
      </c>
      <c r="H38" s="30">
        <v>9.892575069E9</v>
      </c>
      <c r="I38" s="31" t="s">
        <v>826</v>
      </c>
      <c r="J38" s="31" t="s">
        <v>883</v>
      </c>
      <c r="K38" s="31" t="s">
        <v>858</v>
      </c>
      <c r="L38" s="31" t="s">
        <v>1012</v>
      </c>
      <c r="M38" s="30" t="s">
        <v>854</v>
      </c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8.0" customHeight="1">
      <c r="A39" s="30">
        <v>38.0</v>
      </c>
      <c r="B39" s="30" t="s">
        <v>1013</v>
      </c>
      <c r="C39" s="39">
        <v>39847.5487037037</v>
      </c>
      <c r="D39" s="39"/>
      <c r="E39" s="40" t="s">
        <v>635</v>
      </c>
      <c r="F39" s="31" t="s">
        <v>833</v>
      </c>
      <c r="G39" s="30">
        <v>9.91155775E9</v>
      </c>
      <c r="H39" s="30">
        <v>9.268710181E9</v>
      </c>
      <c r="I39" s="31" t="s">
        <v>826</v>
      </c>
      <c r="J39" s="31" t="s">
        <v>898</v>
      </c>
      <c r="K39" s="31" t="s">
        <v>828</v>
      </c>
      <c r="L39" s="31" t="s">
        <v>1014</v>
      </c>
      <c r="M39" s="30" t="s">
        <v>854</v>
      </c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8.0" customHeight="1">
      <c r="A40" s="30">
        <v>39.0</v>
      </c>
      <c r="B40" s="30" t="s">
        <v>1015</v>
      </c>
      <c r="C40" s="39">
        <v>39847.56302083333</v>
      </c>
      <c r="D40" s="39">
        <v>39849.50840277778</v>
      </c>
      <c r="E40" s="40" t="s">
        <v>1016</v>
      </c>
      <c r="F40" s="31" t="s">
        <v>1017</v>
      </c>
      <c r="G40" s="30">
        <v>9.999758272E9</v>
      </c>
      <c r="H40" s="30">
        <v>9.999758272E9</v>
      </c>
      <c r="I40" s="31" t="s">
        <v>826</v>
      </c>
      <c r="J40" s="31" t="s">
        <v>1018</v>
      </c>
      <c r="K40" s="31" t="s">
        <v>846</v>
      </c>
      <c r="L40" s="31" t="s">
        <v>1019</v>
      </c>
      <c r="M40" s="30" t="s">
        <v>830</v>
      </c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8.0" customHeight="1">
      <c r="A41" s="30">
        <v>40.0</v>
      </c>
      <c r="B41" s="30" t="s">
        <v>1020</v>
      </c>
      <c r="C41" s="39">
        <v>39847.563622685186</v>
      </c>
      <c r="D41" s="39">
        <v>39847.71947916667</v>
      </c>
      <c r="E41" s="40" t="s">
        <v>1021</v>
      </c>
      <c r="F41" s="31" t="s">
        <v>833</v>
      </c>
      <c r="G41" s="30">
        <v>9.717640556E9</v>
      </c>
      <c r="H41" s="30">
        <v>9.350581242E9</v>
      </c>
      <c r="I41" s="31" t="s">
        <v>826</v>
      </c>
      <c r="J41" s="31" t="s">
        <v>1022</v>
      </c>
      <c r="K41" s="31" t="s">
        <v>846</v>
      </c>
      <c r="L41" s="31" t="s">
        <v>1023</v>
      </c>
      <c r="M41" s="30" t="s">
        <v>830</v>
      </c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8.0" customHeight="1">
      <c r="A42" s="30">
        <v>41.0</v>
      </c>
      <c r="B42" s="30" t="s">
        <v>1024</v>
      </c>
      <c r="C42" s="39">
        <v>39847.573854166665</v>
      </c>
      <c r="D42" s="39">
        <v>39853.67445601852</v>
      </c>
      <c r="E42" s="40" t="s">
        <v>1025</v>
      </c>
      <c r="F42" s="31" t="s">
        <v>1026</v>
      </c>
      <c r="G42" s="30">
        <v>9.41900471E9</v>
      </c>
      <c r="H42" s="30">
        <v>9.41900471E9</v>
      </c>
      <c r="I42" s="31" t="s">
        <v>826</v>
      </c>
      <c r="J42" s="31" t="s">
        <v>1027</v>
      </c>
      <c r="K42" s="31" t="s">
        <v>1028</v>
      </c>
      <c r="L42" s="31" t="s">
        <v>1029</v>
      </c>
      <c r="M42" s="30" t="s">
        <v>830</v>
      </c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8.0" customHeight="1">
      <c r="A43" s="30">
        <v>42.0</v>
      </c>
      <c r="B43" s="30" t="s">
        <v>1030</v>
      </c>
      <c r="C43" s="39">
        <v>39847.59987268518</v>
      </c>
      <c r="D43" s="39"/>
      <c r="E43" s="40" t="s">
        <v>1031</v>
      </c>
      <c r="F43" s="31" t="s">
        <v>1032</v>
      </c>
      <c r="G43" s="30">
        <v>9.876996557E9</v>
      </c>
      <c r="H43" s="30">
        <v>9.466131191E9</v>
      </c>
      <c r="I43" s="31" t="s">
        <v>826</v>
      </c>
      <c r="J43" s="31" t="s">
        <v>898</v>
      </c>
      <c r="K43" s="31" t="s">
        <v>828</v>
      </c>
      <c r="L43" s="31" t="s">
        <v>1033</v>
      </c>
      <c r="M43" s="30" t="s">
        <v>854</v>
      </c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8.0" customHeight="1">
      <c r="A44" s="30">
        <v>43.0</v>
      </c>
      <c r="B44" s="30" t="s">
        <v>1034</v>
      </c>
      <c r="C44" s="39">
        <v>39847.60983796296</v>
      </c>
      <c r="D44" s="39">
        <v>39855.53962962963</v>
      </c>
      <c r="E44" s="40" t="s">
        <v>1035</v>
      </c>
      <c r="F44" s="31" t="s">
        <v>1036</v>
      </c>
      <c r="G44" s="30">
        <v>9.881994565E9</v>
      </c>
      <c r="H44" s="30">
        <v>9.881994565E9</v>
      </c>
      <c r="I44" s="31" t="s">
        <v>826</v>
      </c>
      <c r="J44" s="31" t="s">
        <v>1037</v>
      </c>
      <c r="K44" s="31" t="s">
        <v>846</v>
      </c>
      <c r="L44" s="31" t="s">
        <v>1038</v>
      </c>
      <c r="M44" s="30" t="s">
        <v>830</v>
      </c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8.0" customHeight="1">
      <c r="A45" s="30">
        <v>44.0</v>
      </c>
      <c r="B45" s="30" t="s">
        <v>1039</v>
      </c>
      <c r="C45" s="39">
        <v>39847.63825231481</v>
      </c>
      <c r="D45" s="39">
        <v>39855.549942129626</v>
      </c>
      <c r="E45" s="40" t="s">
        <v>1040</v>
      </c>
      <c r="F45" s="31" t="s">
        <v>1041</v>
      </c>
      <c r="G45" s="30">
        <v>4641569.0</v>
      </c>
      <c r="H45" s="30">
        <v>9.814181569E9</v>
      </c>
      <c r="I45" s="31" t="s">
        <v>826</v>
      </c>
      <c r="J45" s="31" t="s">
        <v>1042</v>
      </c>
      <c r="K45" s="31" t="s">
        <v>840</v>
      </c>
      <c r="L45" s="31" t="s">
        <v>1043</v>
      </c>
      <c r="M45" s="30" t="s">
        <v>830</v>
      </c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ht="18.0" customHeight="1">
      <c r="A46" s="30">
        <v>45.0</v>
      </c>
      <c r="B46" s="30" t="s">
        <v>1044</v>
      </c>
      <c r="C46" s="39">
        <v>39847.641388888886</v>
      </c>
      <c r="D46" s="39"/>
      <c r="E46" s="40" t="s">
        <v>1045</v>
      </c>
      <c r="F46" s="31" t="s">
        <v>1046</v>
      </c>
      <c r="G46" s="30">
        <v>9.880127234E9</v>
      </c>
      <c r="H46" s="30">
        <v>9.845337382E9</v>
      </c>
      <c r="I46" s="31" t="s">
        <v>826</v>
      </c>
      <c r="J46" s="31" t="s">
        <v>1047</v>
      </c>
      <c r="K46" s="31" t="s">
        <v>1048</v>
      </c>
      <c r="L46" s="31" t="s">
        <v>1049</v>
      </c>
      <c r="M46" s="30" t="s">
        <v>894</v>
      </c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ht="18.0" customHeight="1">
      <c r="A47" s="30">
        <v>46.0</v>
      </c>
      <c r="B47" s="30" t="s">
        <v>1050</v>
      </c>
      <c r="C47" s="39">
        <v>39847.6641087963</v>
      </c>
      <c r="D47" s="39">
        <v>39855.66395833333</v>
      </c>
      <c r="E47" s="40" t="s">
        <v>1051</v>
      </c>
      <c r="F47" s="31" t="s">
        <v>1052</v>
      </c>
      <c r="G47" s="30">
        <v>9.351560344E9</v>
      </c>
      <c r="H47" s="30">
        <v>9.884468998E9</v>
      </c>
      <c r="I47" s="31" t="s">
        <v>826</v>
      </c>
      <c r="J47" s="31" t="s">
        <v>1053</v>
      </c>
      <c r="K47" s="31" t="s">
        <v>828</v>
      </c>
      <c r="L47" s="31" t="s">
        <v>1054</v>
      </c>
      <c r="M47" s="30" t="s">
        <v>830</v>
      </c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ht="18.0" customHeight="1">
      <c r="A48" s="30">
        <v>47.0</v>
      </c>
      <c r="B48" s="30" t="s">
        <v>1055</v>
      </c>
      <c r="C48" s="39">
        <v>39847.68119212963</v>
      </c>
      <c r="D48" s="39">
        <v>39848.451261574075</v>
      </c>
      <c r="E48" s="40" t="s">
        <v>1056</v>
      </c>
      <c r="F48" s="31" t="s">
        <v>1057</v>
      </c>
      <c r="G48" s="30">
        <v>2.2428307E7</v>
      </c>
      <c r="H48" s="30">
        <v>9.830087949E9</v>
      </c>
      <c r="I48" s="31" t="s">
        <v>826</v>
      </c>
      <c r="J48" s="31" t="s">
        <v>1058</v>
      </c>
      <c r="K48" s="31" t="s">
        <v>858</v>
      </c>
      <c r="L48" s="31" t="s">
        <v>1059</v>
      </c>
      <c r="M48" s="30" t="s">
        <v>830</v>
      </c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ht="18.0" customHeight="1">
      <c r="A49" s="30">
        <v>48.0</v>
      </c>
      <c r="B49" s="30" t="s">
        <v>1060</v>
      </c>
      <c r="C49" s="39">
        <v>39847.684328703705</v>
      </c>
      <c r="D49" s="39">
        <v>39861.51005787037</v>
      </c>
      <c r="E49" s="40" t="s">
        <v>1061</v>
      </c>
      <c r="F49" s="31" t="s">
        <v>955</v>
      </c>
      <c r="G49" s="30">
        <v>9.764226377E9</v>
      </c>
      <c r="H49" s="30">
        <v>9.764226377E9</v>
      </c>
      <c r="I49" s="31" t="s">
        <v>826</v>
      </c>
      <c r="J49" s="31" t="s">
        <v>1062</v>
      </c>
      <c r="K49" s="31" t="s">
        <v>1063</v>
      </c>
      <c r="L49" s="31" t="s">
        <v>1064</v>
      </c>
      <c r="M49" s="30" t="s">
        <v>830</v>
      </c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ht="18.0" customHeight="1">
      <c r="A50" s="30">
        <v>49.0</v>
      </c>
      <c r="B50" s="30" t="s">
        <v>1065</v>
      </c>
      <c r="C50" s="39">
        <v>39847.68864583333</v>
      </c>
      <c r="D50" s="39">
        <v>39855.53319444445</v>
      </c>
      <c r="E50" s="40" t="s">
        <v>1066</v>
      </c>
      <c r="F50" s="31" t="s">
        <v>1067</v>
      </c>
      <c r="G50" s="30">
        <v>231003.0</v>
      </c>
      <c r="H50" s="30">
        <v>9.729024214E9</v>
      </c>
      <c r="I50" s="31" t="s">
        <v>826</v>
      </c>
      <c r="J50" s="31" t="s">
        <v>1068</v>
      </c>
      <c r="K50" s="31" t="s">
        <v>1008</v>
      </c>
      <c r="L50" s="31" t="s">
        <v>1069</v>
      </c>
      <c r="M50" s="30" t="s">
        <v>830</v>
      </c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ht="18.0" customHeight="1">
      <c r="A51" s="30">
        <v>50.0</v>
      </c>
      <c r="B51" s="30" t="s">
        <v>1070</v>
      </c>
      <c r="C51" s="39">
        <v>39847.70759259259</v>
      </c>
      <c r="D51" s="39">
        <v>39850.72510416667</v>
      </c>
      <c r="E51" s="40" t="s">
        <v>1071</v>
      </c>
      <c r="F51" s="31" t="s">
        <v>833</v>
      </c>
      <c r="G51" s="30">
        <v>9.999133434E9</v>
      </c>
      <c r="H51" s="30">
        <v>9.81113048E9</v>
      </c>
      <c r="I51" s="31" t="s">
        <v>826</v>
      </c>
      <c r="J51" s="31" t="s">
        <v>1072</v>
      </c>
      <c r="K51" s="31" t="s">
        <v>1073</v>
      </c>
      <c r="L51" s="31" t="s">
        <v>1074</v>
      </c>
      <c r="M51" s="30" t="s">
        <v>830</v>
      </c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ht="18.0" customHeight="1">
      <c r="A52" s="30">
        <v>51.0</v>
      </c>
      <c r="B52" s="30" t="s">
        <v>1075</v>
      </c>
      <c r="C52" s="39">
        <v>39847.72041666666</v>
      </c>
      <c r="D52" s="39">
        <v>39865.60190972222</v>
      </c>
      <c r="E52" s="40" t="s">
        <v>1076</v>
      </c>
      <c r="F52" s="31" t="s">
        <v>955</v>
      </c>
      <c r="G52" s="30">
        <v>2.6330828E7</v>
      </c>
      <c r="H52" s="30">
        <v>9.923121543E9</v>
      </c>
      <c r="I52" s="31" t="s">
        <v>826</v>
      </c>
      <c r="J52" s="31" t="s">
        <v>883</v>
      </c>
      <c r="K52" s="31" t="s">
        <v>858</v>
      </c>
      <c r="L52" s="31" t="s">
        <v>1077</v>
      </c>
      <c r="M52" s="30" t="s">
        <v>830</v>
      </c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ht="18.0" customHeight="1">
      <c r="A53" s="30">
        <v>52.0</v>
      </c>
      <c r="B53" s="30" t="s">
        <v>1078</v>
      </c>
      <c r="C53" s="39">
        <v>39847.72766203704</v>
      </c>
      <c r="D53" s="39">
        <v>39853.44739583333</v>
      </c>
      <c r="E53" s="40" t="s">
        <v>1079</v>
      </c>
      <c r="F53" s="31" t="s">
        <v>993</v>
      </c>
      <c r="G53" s="30">
        <v>9.860438374E9</v>
      </c>
      <c r="H53" s="30">
        <v>9.011522054E9</v>
      </c>
      <c r="I53" s="31" t="s">
        <v>826</v>
      </c>
      <c r="J53" s="31" t="s">
        <v>1080</v>
      </c>
      <c r="K53" s="31" t="s">
        <v>1081</v>
      </c>
      <c r="L53" s="31" t="s">
        <v>1082</v>
      </c>
      <c r="M53" s="30" t="s">
        <v>830</v>
      </c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ht="18.0" customHeight="1">
      <c r="A54" s="30">
        <v>53.0</v>
      </c>
      <c r="B54" s="30" t="s">
        <v>1083</v>
      </c>
      <c r="C54" s="39">
        <v>39847.73349537037</v>
      </c>
      <c r="D54" s="39">
        <v>39865.62703703704</v>
      </c>
      <c r="E54" s="40" t="s">
        <v>1084</v>
      </c>
      <c r="F54" s="31" t="s">
        <v>1052</v>
      </c>
      <c r="G54" s="30">
        <v>9.460838126E9</v>
      </c>
      <c r="H54" s="30">
        <v>9.829064322E9</v>
      </c>
      <c r="I54" s="31" t="s">
        <v>826</v>
      </c>
      <c r="J54" s="31" t="s">
        <v>1085</v>
      </c>
      <c r="K54" s="31" t="s">
        <v>925</v>
      </c>
      <c r="L54" s="31" t="s">
        <v>1086</v>
      </c>
      <c r="M54" s="30" t="s">
        <v>830</v>
      </c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ht="18.0" customHeight="1">
      <c r="A55" s="30">
        <v>54.0</v>
      </c>
      <c r="B55" s="30" t="s">
        <v>1087</v>
      </c>
      <c r="C55" s="39">
        <v>39847.76033564815</v>
      </c>
      <c r="D55" s="39">
        <v>39854.67209490741</v>
      </c>
      <c r="E55" s="40" t="s">
        <v>1088</v>
      </c>
      <c r="F55" s="31" t="s">
        <v>833</v>
      </c>
      <c r="G55" s="30">
        <v>9.999027477E9</v>
      </c>
      <c r="H55" s="30">
        <v>9.999027477E9</v>
      </c>
      <c r="I55" s="31" t="s">
        <v>826</v>
      </c>
      <c r="J55" s="31" t="s">
        <v>1007</v>
      </c>
      <c r="K55" s="31" t="s">
        <v>1008</v>
      </c>
      <c r="L55" s="31" t="s">
        <v>1089</v>
      </c>
      <c r="M55" s="30" t="s">
        <v>830</v>
      </c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ht="18.0" customHeight="1">
      <c r="A56" s="30">
        <v>55.0</v>
      </c>
      <c r="B56" s="30" t="s">
        <v>1090</v>
      </c>
      <c r="C56" s="39">
        <v>39847.85016203704</v>
      </c>
      <c r="D56" s="39"/>
      <c r="E56" s="40" t="s">
        <v>1091</v>
      </c>
      <c r="F56" s="31" t="s">
        <v>1092</v>
      </c>
      <c r="G56" s="30">
        <v>9.8722644E9</v>
      </c>
      <c r="H56" s="30">
        <v>9.463931039E9</v>
      </c>
      <c r="I56" s="31" t="s">
        <v>826</v>
      </c>
      <c r="J56" s="31" t="s">
        <v>883</v>
      </c>
      <c r="K56" s="31" t="s">
        <v>858</v>
      </c>
      <c r="L56" s="31" t="s">
        <v>1093</v>
      </c>
      <c r="M56" s="30" t="s">
        <v>854</v>
      </c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ht="18.0" customHeight="1">
      <c r="A57" s="30">
        <v>56.0</v>
      </c>
      <c r="B57" s="30" t="s">
        <v>1094</v>
      </c>
      <c r="C57" s="39">
        <v>39848.455775462964</v>
      </c>
      <c r="D57" s="39"/>
      <c r="E57" s="40" t="s">
        <v>200</v>
      </c>
      <c r="F57" s="31" t="s">
        <v>1095</v>
      </c>
      <c r="G57" s="30">
        <v>9.616507237E9</v>
      </c>
      <c r="H57" s="30">
        <v>9.616507237E9</v>
      </c>
      <c r="I57" s="31" t="s">
        <v>826</v>
      </c>
      <c r="J57" s="31" t="s">
        <v>1096</v>
      </c>
      <c r="K57" s="31" t="s">
        <v>925</v>
      </c>
      <c r="L57" s="31" t="s">
        <v>1097</v>
      </c>
      <c r="M57" s="30" t="s">
        <v>854</v>
      </c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18.0" customHeight="1">
      <c r="A58" s="30">
        <v>57.0</v>
      </c>
      <c r="B58" s="30" t="s">
        <v>1098</v>
      </c>
      <c r="C58" s="39">
        <v>39848.46236111111</v>
      </c>
      <c r="D58" s="39"/>
      <c r="E58" s="40" t="s">
        <v>605</v>
      </c>
      <c r="F58" s="31" t="s">
        <v>1099</v>
      </c>
      <c r="G58" s="30">
        <v>2332095.0</v>
      </c>
      <c r="H58" s="30">
        <v>9.415506653E9</v>
      </c>
      <c r="I58" s="31" t="s">
        <v>826</v>
      </c>
      <c r="J58" s="31" t="s">
        <v>1100</v>
      </c>
      <c r="K58" s="31" t="s">
        <v>840</v>
      </c>
      <c r="L58" s="31" t="s">
        <v>1101</v>
      </c>
      <c r="M58" s="30" t="s">
        <v>854</v>
      </c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18.0" customHeight="1">
      <c r="A59" s="30">
        <v>58.0</v>
      </c>
      <c r="B59" s="30" t="s">
        <v>1102</v>
      </c>
      <c r="C59" s="39">
        <v>39848.478321759256</v>
      </c>
      <c r="D59" s="39">
        <v>39851.42922453704</v>
      </c>
      <c r="E59" s="40" t="s">
        <v>1103</v>
      </c>
      <c r="F59" s="31" t="s">
        <v>1104</v>
      </c>
      <c r="G59" s="30">
        <v>9.23868544E9</v>
      </c>
      <c r="H59" s="30">
        <v>9.43705916E9</v>
      </c>
      <c r="I59" s="31" t="s">
        <v>826</v>
      </c>
      <c r="J59" s="31" t="s">
        <v>1105</v>
      </c>
      <c r="K59" s="31" t="s">
        <v>962</v>
      </c>
      <c r="L59" s="31" t="s">
        <v>1106</v>
      </c>
      <c r="M59" s="30" t="s">
        <v>830</v>
      </c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ht="18.0" customHeight="1">
      <c r="A60" s="30">
        <v>59.0</v>
      </c>
      <c r="B60" s="30" t="s">
        <v>1107</v>
      </c>
      <c r="C60" s="39">
        <v>39848.490219907406</v>
      </c>
      <c r="D60" s="39">
        <v>39853.62421296296</v>
      </c>
      <c r="E60" s="40" t="s">
        <v>1108</v>
      </c>
      <c r="F60" s="31" t="s">
        <v>1109</v>
      </c>
      <c r="G60" s="30">
        <v>9.212511514E9</v>
      </c>
      <c r="H60" s="30">
        <v>9.212511514E9</v>
      </c>
      <c r="I60" s="31" t="s">
        <v>826</v>
      </c>
      <c r="J60" s="31" t="s">
        <v>1110</v>
      </c>
      <c r="K60" s="31" t="s">
        <v>1111</v>
      </c>
      <c r="L60" s="31" t="s">
        <v>1112</v>
      </c>
      <c r="M60" s="30" t="s">
        <v>830</v>
      </c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ht="18.0" customHeight="1">
      <c r="A61" s="30">
        <v>60.0</v>
      </c>
      <c r="B61" s="30" t="s">
        <v>1113</v>
      </c>
      <c r="C61" s="39">
        <v>39848.492800925924</v>
      </c>
      <c r="D61" s="39">
        <v>39850.7544212963</v>
      </c>
      <c r="E61" s="40" t="s">
        <v>1114</v>
      </c>
      <c r="F61" s="31" t="s">
        <v>941</v>
      </c>
      <c r="G61" s="30">
        <v>9.90176553E9</v>
      </c>
      <c r="H61" s="30">
        <v>2211849.0</v>
      </c>
      <c r="I61" s="31" t="s">
        <v>826</v>
      </c>
      <c r="J61" s="31" t="s">
        <v>1115</v>
      </c>
      <c r="K61" s="31" t="s">
        <v>1116</v>
      </c>
      <c r="L61" s="31" t="s">
        <v>1117</v>
      </c>
      <c r="M61" s="30" t="s">
        <v>830</v>
      </c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ht="18.0" customHeight="1">
      <c r="A62" s="30">
        <v>61.0</v>
      </c>
      <c r="B62" s="30" t="s">
        <v>1118</v>
      </c>
      <c r="C62" s="39">
        <v>39848.506840277776</v>
      </c>
      <c r="D62" s="39"/>
      <c r="E62" s="40" t="s">
        <v>1119</v>
      </c>
      <c r="F62" s="31" t="s">
        <v>1120</v>
      </c>
      <c r="G62" s="30">
        <v>9.41900471E9</v>
      </c>
      <c r="H62" s="30">
        <v>9.41900471E9</v>
      </c>
      <c r="I62" s="31" t="s">
        <v>826</v>
      </c>
      <c r="J62" s="31" t="s">
        <v>1121</v>
      </c>
      <c r="K62" s="31" t="s">
        <v>925</v>
      </c>
      <c r="L62" s="31" t="s">
        <v>1122</v>
      </c>
      <c r="M62" s="30" t="s">
        <v>894</v>
      </c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ht="18.0" customHeight="1">
      <c r="A63" s="30">
        <v>62.0</v>
      </c>
      <c r="B63" s="30" t="s">
        <v>1123</v>
      </c>
      <c r="C63" s="39">
        <v>39848.50714120371</v>
      </c>
      <c r="D63" s="39"/>
      <c r="E63" s="40" t="s">
        <v>1124</v>
      </c>
      <c r="F63" s="31" t="s">
        <v>833</v>
      </c>
      <c r="G63" s="30">
        <v>9.818065564E9</v>
      </c>
      <c r="H63" s="30"/>
      <c r="I63" s="31" t="s">
        <v>826</v>
      </c>
      <c r="J63" s="31" t="s">
        <v>1125</v>
      </c>
      <c r="K63" s="31" t="s">
        <v>1126</v>
      </c>
      <c r="L63" s="31" t="s">
        <v>1127</v>
      </c>
      <c r="M63" s="30" t="s">
        <v>854</v>
      </c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ht="18.0" customHeight="1">
      <c r="A64" s="30">
        <v>63.0</v>
      </c>
      <c r="B64" s="30" t="s">
        <v>1128</v>
      </c>
      <c r="C64" s="39">
        <v>39848.52793981481</v>
      </c>
      <c r="D64" s="39"/>
      <c r="E64" s="40" t="s">
        <v>1129</v>
      </c>
      <c r="F64" s="31" t="s">
        <v>1130</v>
      </c>
      <c r="G64" s="30">
        <v>4.2453321E7</v>
      </c>
      <c r="H64" s="30">
        <v>9.845083639E9</v>
      </c>
      <c r="I64" s="31" t="s">
        <v>826</v>
      </c>
      <c r="J64" s="31" t="s">
        <v>1100</v>
      </c>
      <c r="K64" s="31" t="s">
        <v>840</v>
      </c>
      <c r="L64" s="31" t="s">
        <v>1131</v>
      </c>
      <c r="M64" s="30" t="s">
        <v>854</v>
      </c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ht="18.0" customHeight="1">
      <c r="A65" s="30">
        <v>64.0</v>
      </c>
      <c r="B65" s="30" t="s">
        <v>1132</v>
      </c>
      <c r="C65" s="39">
        <v>39848.56925925926</v>
      </c>
      <c r="D65" s="39"/>
      <c r="E65" s="40" t="s">
        <v>1133</v>
      </c>
      <c r="F65" s="31" t="s">
        <v>833</v>
      </c>
      <c r="G65" s="30">
        <v>9.937131777E9</v>
      </c>
      <c r="H65" s="30">
        <v>9.437577724E9</v>
      </c>
      <c r="I65" s="31" t="s">
        <v>826</v>
      </c>
      <c r="J65" s="31" t="s">
        <v>1134</v>
      </c>
      <c r="K65" s="31" t="s">
        <v>846</v>
      </c>
      <c r="L65" s="31" t="s">
        <v>1135</v>
      </c>
      <c r="M65" s="30" t="s">
        <v>854</v>
      </c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ht="18.0" customHeight="1">
      <c r="A66" s="30">
        <v>65.0</v>
      </c>
      <c r="B66" s="30" t="s">
        <v>1136</v>
      </c>
      <c r="C66" s="39">
        <v>39848.60076388889</v>
      </c>
      <c r="D66" s="39">
        <v>39855.75975694445</v>
      </c>
      <c r="E66" s="40" t="s">
        <v>1137</v>
      </c>
      <c r="F66" s="31" t="s">
        <v>833</v>
      </c>
      <c r="G66" s="30">
        <v>9.89938632E9</v>
      </c>
      <c r="H66" s="30">
        <v>9.313072475E9</v>
      </c>
      <c r="I66" s="31" t="s">
        <v>826</v>
      </c>
      <c r="J66" s="31" t="s">
        <v>834</v>
      </c>
      <c r="K66" s="31" t="s">
        <v>835</v>
      </c>
      <c r="L66" s="31" t="s">
        <v>1138</v>
      </c>
      <c r="M66" s="30" t="s">
        <v>830</v>
      </c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ht="18.0" customHeight="1">
      <c r="A67" s="30">
        <v>66.0</v>
      </c>
      <c r="B67" s="30" t="s">
        <v>1139</v>
      </c>
      <c r="C67" s="39">
        <v>39848.612291666665</v>
      </c>
      <c r="D67" s="39">
        <v>39865.6899537037</v>
      </c>
      <c r="E67" s="40" t="s">
        <v>721</v>
      </c>
      <c r="F67" s="31" t="s">
        <v>955</v>
      </c>
      <c r="G67" s="30">
        <v>9.823009642E9</v>
      </c>
      <c r="H67" s="30">
        <v>9.82300963E9</v>
      </c>
      <c r="I67" s="31" t="s">
        <v>826</v>
      </c>
      <c r="J67" s="31" t="s">
        <v>1140</v>
      </c>
      <c r="K67" s="31" t="s">
        <v>1141</v>
      </c>
      <c r="L67" s="31" t="s">
        <v>1142</v>
      </c>
      <c r="M67" s="30" t="s">
        <v>830</v>
      </c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ht="18.0" customHeight="1">
      <c r="A68" s="30">
        <v>67.0</v>
      </c>
      <c r="B68" s="30" t="s">
        <v>1143</v>
      </c>
      <c r="C68" s="39">
        <v>39848.61729166667</v>
      </c>
      <c r="D68" s="39"/>
      <c r="E68" s="40" t="s">
        <v>1144</v>
      </c>
      <c r="F68" s="31" t="s">
        <v>1145</v>
      </c>
      <c r="G68" s="30">
        <v>9.312009014E9</v>
      </c>
      <c r="H68" s="30">
        <v>9.312009014E9</v>
      </c>
      <c r="I68" s="31" t="s">
        <v>826</v>
      </c>
      <c r="J68" s="31" t="s">
        <v>1146</v>
      </c>
      <c r="K68" s="31" t="s">
        <v>858</v>
      </c>
      <c r="L68" s="31" t="s">
        <v>1147</v>
      </c>
      <c r="M68" s="30" t="s">
        <v>854</v>
      </c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ht="18.0" customHeight="1">
      <c r="A69" s="30">
        <v>68.0</v>
      </c>
      <c r="B69" s="30" t="s">
        <v>1148</v>
      </c>
      <c r="C69" s="39">
        <v>39848.61881944445</v>
      </c>
      <c r="D69" s="39"/>
      <c r="E69" s="40" t="s">
        <v>1149</v>
      </c>
      <c r="F69" s="31" t="s">
        <v>1041</v>
      </c>
      <c r="G69" s="30">
        <v>2564784.0</v>
      </c>
      <c r="H69" s="30">
        <v>9.417816404E9</v>
      </c>
      <c r="I69" s="31" t="s">
        <v>826</v>
      </c>
      <c r="J69" s="31" t="s">
        <v>1150</v>
      </c>
      <c r="K69" s="31" t="s">
        <v>904</v>
      </c>
      <c r="L69" s="31" t="s">
        <v>1151</v>
      </c>
      <c r="M69" s="30" t="s">
        <v>854</v>
      </c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ht="18.0" customHeight="1">
      <c r="A70" s="30">
        <v>69.0</v>
      </c>
      <c r="B70" s="30" t="s">
        <v>1152</v>
      </c>
      <c r="C70" s="39">
        <v>39848.62170138889</v>
      </c>
      <c r="D70" s="39"/>
      <c r="E70" s="40" t="s">
        <v>1153</v>
      </c>
      <c r="F70" s="31" t="s">
        <v>1154</v>
      </c>
      <c r="G70" s="30">
        <v>4.0919425E7</v>
      </c>
      <c r="H70" s="30">
        <v>9.341419122E9</v>
      </c>
      <c r="I70" s="31" t="s">
        <v>826</v>
      </c>
      <c r="J70" s="31" t="s">
        <v>1155</v>
      </c>
      <c r="K70" s="31" t="s">
        <v>1156</v>
      </c>
      <c r="L70" s="31" t="s">
        <v>1157</v>
      </c>
      <c r="M70" s="30" t="s">
        <v>938</v>
      </c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ht="18.0" customHeight="1">
      <c r="A71" s="30">
        <v>70.0</v>
      </c>
      <c r="B71" s="30" t="s">
        <v>1158</v>
      </c>
      <c r="C71" s="39">
        <v>39848.66491898148</v>
      </c>
      <c r="D71" s="39"/>
      <c r="E71" s="40" t="s">
        <v>688</v>
      </c>
      <c r="F71" s="31" t="s">
        <v>877</v>
      </c>
      <c r="G71" s="30">
        <v>6568423.0</v>
      </c>
      <c r="H71" s="30">
        <v>9.818109047E9</v>
      </c>
      <c r="I71" s="31" t="s">
        <v>826</v>
      </c>
      <c r="J71" s="31" t="s">
        <v>1159</v>
      </c>
      <c r="K71" s="31" t="s">
        <v>936</v>
      </c>
      <c r="L71" s="31" t="s">
        <v>1160</v>
      </c>
      <c r="M71" s="30" t="s">
        <v>894</v>
      </c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ht="18.0" customHeight="1">
      <c r="A72" s="30">
        <v>71.0</v>
      </c>
      <c r="B72" s="30" t="s">
        <v>1161</v>
      </c>
      <c r="C72" s="39">
        <v>39848.68881944445</v>
      </c>
      <c r="D72" s="39">
        <v>39848.78568287037</v>
      </c>
      <c r="E72" s="40" t="s">
        <v>1162</v>
      </c>
      <c r="F72" s="31" t="s">
        <v>833</v>
      </c>
      <c r="G72" s="30">
        <v>9.212100193E9</v>
      </c>
      <c r="H72" s="30">
        <v>9.8119808E9</v>
      </c>
      <c r="I72" s="31" t="s">
        <v>826</v>
      </c>
      <c r="J72" s="31" t="s">
        <v>1096</v>
      </c>
      <c r="K72" s="31" t="s">
        <v>925</v>
      </c>
      <c r="L72" s="31" t="s">
        <v>1163</v>
      </c>
      <c r="M72" s="30" t="s">
        <v>830</v>
      </c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ht="18.0" customHeight="1">
      <c r="A73" s="30">
        <v>72.0</v>
      </c>
      <c r="B73" s="30" t="s">
        <v>1164</v>
      </c>
      <c r="C73" s="39">
        <v>39848.6934837963</v>
      </c>
      <c r="D73" s="39">
        <v>39854.47623842592</v>
      </c>
      <c r="E73" s="40" t="s">
        <v>1165</v>
      </c>
      <c r="F73" s="31" t="s">
        <v>955</v>
      </c>
      <c r="G73" s="30">
        <v>9.764220628E9</v>
      </c>
      <c r="H73" s="30">
        <v>9.423590978E9</v>
      </c>
      <c r="I73" s="31" t="s">
        <v>826</v>
      </c>
      <c r="J73" s="31" t="s">
        <v>1166</v>
      </c>
      <c r="K73" s="31" t="s">
        <v>1063</v>
      </c>
      <c r="L73" s="31" t="s">
        <v>1167</v>
      </c>
      <c r="M73" s="30" t="s">
        <v>830</v>
      </c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ht="18.0" customHeight="1">
      <c r="A74" s="30">
        <v>73.0</v>
      </c>
      <c r="B74" s="30" t="s">
        <v>1168</v>
      </c>
      <c r="C74" s="39">
        <v>39848.708182870374</v>
      </c>
      <c r="D74" s="39"/>
      <c r="E74" s="40" t="s">
        <v>1169</v>
      </c>
      <c r="F74" s="31" t="s">
        <v>1170</v>
      </c>
      <c r="G74" s="30">
        <v>5087672.0</v>
      </c>
      <c r="H74" s="30">
        <v>9.877135325E9</v>
      </c>
      <c r="I74" s="31" t="s">
        <v>826</v>
      </c>
      <c r="J74" s="31" t="s">
        <v>1171</v>
      </c>
      <c r="K74" s="31" t="s">
        <v>925</v>
      </c>
      <c r="L74" s="31" t="s">
        <v>1172</v>
      </c>
      <c r="M74" s="30" t="s">
        <v>854</v>
      </c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8.0" customHeight="1">
      <c r="A75" s="30">
        <v>74.0</v>
      </c>
      <c r="B75" s="30" t="s">
        <v>1173</v>
      </c>
      <c r="C75" s="39">
        <v>39848.78769675926</v>
      </c>
      <c r="D75" s="39"/>
      <c r="E75" s="40" t="s">
        <v>1174</v>
      </c>
      <c r="F75" s="31" t="s">
        <v>929</v>
      </c>
      <c r="G75" s="30">
        <v>2622826.0</v>
      </c>
      <c r="H75" s="30">
        <v>9.872890904E9</v>
      </c>
      <c r="I75" s="31" t="s">
        <v>826</v>
      </c>
      <c r="J75" s="31" t="s">
        <v>1175</v>
      </c>
      <c r="K75" s="31" t="s">
        <v>904</v>
      </c>
      <c r="L75" s="31" t="s">
        <v>1176</v>
      </c>
      <c r="M75" s="30" t="s">
        <v>854</v>
      </c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ht="18.0" customHeight="1">
      <c r="A76" s="30">
        <v>75.0</v>
      </c>
      <c r="B76" s="30" t="s">
        <v>1177</v>
      </c>
      <c r="C76" s="39">
        <v>39848.79299768519</v>
      </c>
      <c r="D76" s="39">
        <v>39858.90292824074</v>
      </c>
      <c r="E76" s="40" t="s">
        <v>1178</v>
      </c>
      <c r="F76" s="31" t="s">
        <v>1179</v>
      </c>
      <c r="G76" s="30">
        <v>3298469.0</v>
      </c>
      <c r="H76" s="30">
        <v>9.319774074E9</v>
      </c>
      <c r="I76" s="31" t="s">
        <v>826</v>
      </c>
      <c r="J76" s="31" t="s">
        <v>1180</v>
      </c>
      <c r="K76" s="31" t="s">
        <v>1181</v>
      </c>
      <c r="L76" s="31" t="s">
        <v>1182</v>
      </c>
      <c r="M76" s="30" t="s">
        <v>830</v>
      </c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ht="18.0" customHeight="1">
      <c r="A77" s="30">
        <v>76.0</v>
      </c>
      <c r="B77" s="30" t="s">
        <v>1183</v>
      </c>
      <c r="C77" s="39">
        <v>39848.79528935185</v>
      </c>
      <c r="D77" s="39"/>
      <c r="E77" s="40" t="s">
        <v>1184</v>
      </c>
      <c r="F77" s="31" t="s">
        <v>1109</v>
      </c>
      <c r="G77" s="30">
        <v>9.86843563E9</v>
      </c>
      <c r="H77" s="30">
        <v>9.873667654E9</v>
      </c>
      <c r="I77" s="31" t="s">
        <v>826</v>
      </c>
      <c r="J77" s="31" t="s">
        <v>1185</v>
      </c>
      <c r="K77" s="31" t="s">
        <v>1081</v>
      </c>
      <c r="L77" s="31" t="s">
        <v>1186</v>
      </c>
      <c r="M77" s="30" t="s">
        <v>894</v>
      </c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ht="18.0" customHeight="1">
      <c r="A78" s="30">
        <v>77.0</v>
      </c>
      <c r="B78" s="30" t="s">
        <v>1187</v>
      </c>
      <c r="C78" s="39">
        <v>39848.900729166664</v>
      </c>
      <c r="D78" s="39"/>
      <c r="E78" s="40" t="s">
        <v>1188</v>
      </c>
      <c r="F78" s="31" t="s">
        <v>1189</v>
      </c>
      <c r="G78" s="30">
        <v>9.480549854E9</v>
      </c>
      <c r="H78" s="30">
        <v>2490446.0</v>
      </c>
      <c r="I78" s="31" t="s">
        <v>826</v>
      </c>
      <c r="J78" s="31" t="s">
        <v>1190</v>
      </c>
      <c r="K78" s="31" t="s">
        <v>1008</v>
      </c>
      <c r="L78" s="31" t="s">
        <v>1191</v>
      </c>
      <c r="M78" s="30" t="s">
        <v>938</v>
      </c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ht="18.0" customHeight="1">
      <c r="A79" s="30">
        <v>78.0</v>
      </c>
      <c r="B79" s="30" t="s">
        <v>1192</v>
      </c>
      <c r="C79" s="39">
        <v>39849.44695601852</v>
      </c>
      <c r="D79" s="39"/>
      <c r="E79" s="40" t="s">
        <v>1193</v>
      </c>
      <c r="F79" s="31" t="s">
        <v>1194</v>
      </c>
      <c r="G79" s="30">
        <v>9.867032638E9</v>
      </c>
      <c r="H79" s="30"/>
      <c r="I79" s="31" t="s">
        <v>826</v>
      </c>
      <c r="J79" s="31" t="s">
        <v>883</v>
      </c>
      <c r="K79" s="31" t="s">
        <v>858</v>
      </c>
      <c r="L79" s="31" t="s">
        <v>1195</v>
      </c>
      <c r="M79" s="30" t="s">
        <v>854</v>
      </c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ht="18.0" customHeight="1">
      <c r="A80" s="30">
        <v>79.0</v>
      </c>
      <c r="B80" s="30" t="s">
        <v>1196</v>
      </c>
      <c r="C80" s="39">
        <v>39849.45909722222</v>
      </c>
      <c r="D80" s="39"/>
      <c r="E80" s="40" t="s">
        <v>1197</v>
      </c>
      <c r="F80" s="31" t="s">
        <v>850</v>
      </c>
      <c r="G80" s="30">
        <v>2493535.0</v>
      </c>
      <c r="H80" s="30">
        <v>9.826423566E9</v>
      </c>
      <c r="I80" s="31" t="s">
        <v>826</v>
      </c>
      <c r="J80" s="31" t="s">
        <v>1198</v>
      </c>
      <c r="K80" s="31" t="s">
        <v>840</v>
      </c>
      <c r="L80" s="31" t="s">
        <v>1199</v>
      </c>
      <c r="M80" s="30" t="s">
        <v>854</v>
      </c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ht="18.0" customHeight="1">
      <c r="A81" s="30">
        <v>80.0</v>
      </c>
      <c r="B81" s="30" t="s">
        <v>1200</v>
      </c>
      <c r="C81" s="39">
        <v>39849.4731712963</v>
      </c>
      <c r="D81" s="39">
        <v>39850.72185185185</v>
      </c>
      <c r="E81" s="40" t="s">
        <v>1201</v>
      </c>
      <c r="F81" s="31" t="s">
        <v>833</v>
      </c>
      <c r="G81" s="30">
        <v>2.3584806E7</v>
      </c>
      <c r="H81" s="30"/>
      <c r="I81" s="31" t="s">
        <v>826</v>
      </c>
      <c r="J81" s="31" t="s">
        <v>1202</v>
      </c>
      <c r="K81" s="31" t="s">
        <v>1203</v>
      </c>
      <c r="L81" s="31" t="s">
        <v>1204</v>
      </c>
      <c r="M81" s="30" t="s">
        <v>830</v>
      </c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ht="18.0" customHeight="1">
      <c r="A82" s="30">
        <v>81.0</v>
      </c>
      <c r="B82" s="30" t="s">
        <v>1205</v>
      </c>
      <c r="C82" s="39">
        <v>39849.48127314815</v>
      </c>
      <c r="D82" s="39"/>
      <c r="E82" s="40" t="s">
        <v>1206</v>
      </c>
      <c r="F82" s="31" t="s">
        <v>1207</v>
      </c>
      <c r="G82" s="30"/>
      <c r="H82" s="30">
        <v>9.993351779E9</v>
      </c>
      <c r="I82" s="31" t="s">
        <v>826</v>
      </c>
      <c r="J82" s="31" t="s">
        <v>1208</v>
      </c>
      <c r="K82" s="31" t="s">
        <v>925</v>
      </c>
      <c r="L82" s="31" t="s">
        <v>1209</v>
      </c>
      <c r="M82" s="30" t="s">
        <v>854</v>
      </c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18.0" customHeight="1">
      <c r="A83" s="30">
        <v>82.0</v>
      </c>
      <c r="B83" s="30" t="s">
        <v>1210</v>
      </c>
      <c r="C83" s="39">
        <v>39849.4852662037</v>
      </c>
      <c r="D83" s="39"/>
      <c r="E83" s="40" t="s">
        <v>1211</v>
      </c>
      <c r="F83" s="31" t="s">
        <v>833</v>
      </c>
      <c r="G83" s="30">
        <v>2.4641993E7</v>
      </c>
      <c r="H83" s="30">
        <v>9.717621994E9</v>
      </c>
      <c r="I83" s="31" t="s">
        <v>826</v>
      </c>
      <c r="J83" s="31" t="s">
        <v>1212</v>
      </c>
      <c r="K83" s="31" t="s">
        <v>1213</v>
      </c>
      <c r="L83" s="31" t="s">
        <v>1214</v>
      </c>
      <c r="M83" s="30" t="s">
        <v>894</v>
      </c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18.0" customHeight="1">
      <c r="A84" s="30">
        <v>83.0</v>
      </c>
      <c r="B84" s="30" t="s">
        <v>1215</v>
      </c>
      <c r="C84" s="39">
        <v>39849.494097222225</v>
      </c>
      <c r="D84" s="39">
        <v>39853.76369212963</v>
      </c>
      <c r="E84" s="40" t="s">
        <v>1216</v>
      </c>
      <c r="F84" s="31" t="s">
        <v>941</v>
      </c>
      <c r="G84" s="30">
        <v>9.437152429E9</v>
      </c>
      <c r="H84" s="30">
        <v>9.731371346E9</v>
      </c>
      <c r="I84" s="31" t="s">
        <v>826</v>
      </c>
      <c r="J84" s="31" t="s">
        <v>1217</v>
      </c>
      <c r="K84" s="31" t="s">
        <v>858</v>
      </c>
      <c r="L84" s="31" t="s">
        <v>1218</v>
      </c>
      <c r="M84" s="30" t="s">
        <v>830</v>
      </c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18.0" customHeight="1">
      <c r="A85" s="30">
        <v>84.0</v>
      </c>
      <c r="B85" s="30" t="s">
        <v>1219</v>
      </c>
      <c r="C85" s="39">
        <v>39849.49565972222</v>
      </c>
      <c r="D85" s="39">
        <v>39853.79709490741</v>
      </c>
      <c r="E85" s="40" t="s">
        <v>1220</v>
      </c>
      <c r="F85" s="31" t="s">
        <v>1221</v>
      </c>
      <c r="G85" s="30">
        <v>2482152.0</v>
      </c>
      <c r="H85" s="30">
        <v>9.357350846E9</v>
      </c>
      <c r="I85" s="31" t="s">
        <v>826</v>
      </c>
      <c r="J85" s="31" t="s">
        <v>1222</v>
      </c>
      <c r="K85" s="31" t="s">
        <v>1028</v>
      </c>
      <c r="L85" s="31" t="s">
        <v>1223</v>
      </c>
      <c r="M85" s="30" t="s">
        <v>830</v>
      </c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ht="18.0" customHeight="1">
      <c r="A86" s="30">
        <v>85.0</v>
      </c>
      <c r="B86" s="30" t="s">
        <v>1224</v>
      </c>
      <c r="C86" s="39">
        <v>39849.50777777778</v>
      </c>
      <c r="D86" s="39"/>
      <c r="E86" s="40" t="s">
        <v>1225</v>
      </c>
      <c r="F86" s="31" t="s">
        <v>833</v>
      </c>
      <c r="G86" s="30">
        <v>9.868135034E9</v>
      </c>
      <c r="H86" s="30">
        <v>9.868135034E9</v>
      </c>
      <c r="I86" s="31" t="s">
        <v>826</v>
      </c>
      <c r="J86" s="31" t="s">
        <v>1226</v>
      </c>
      <c r="K86" s="31" t="s">
        <v>1227</v>
      </c>
      <c r="L86" s="31" t="s">
        <v>1228</v>
      </c>
      <c r="M86" s="30" t="s">
        <v>894</v>
      </c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ht="18.0" customHeight="1">
      <c r="A87" s="30">
        <v>86.0</v>
      </c>
      <c r="B87" s="30" t="s">
        <v>1229</v>
      </c>
      <c r="C87" s="39">
        <v>39849.50854166667</v>
      </c>
      <c r="D87" s="39"/>
      <c r="E87" s="40" t="s">
        <v>1230</v>
      </c>
      <c r="F87" s="31" t="s">
        <v>1231</v>
      </c>
      <c r="G87" s="30">
        <v>9.900230752E9</v>
      </c>
      <c r="H87" s="30">
        <v>9.900230752E9</v>
      </c>
      <c r="I87" s="31" t="s">
        <v>826</v>
      </c>
      <c r="J87" s="31" t="s">
        <v>1232</v>
      </c>
      <c r="K87" s="31" t="s">
        <v>1233</v>
      </c>
      <c r="L87" s="31" t="s">
        <v>1234</v>
      </c>
      <c r="M87" s="30" t="s">
        <v>854</v>
      </c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ht="18.0" customHeight="1">
      <c r="A88" s="30">
        <v>87.0</v>
      </c>
      <c r="B88" s="30" t="s">
        <v>1235</v>
      </c>
      <c r="C88" s="39">
        <v>39849.529861111114</v>
      </c>
      <c r="D88" s="39"/>
      <c r="E88" s="40" t="s">
        <v>1236</v>
      </c>
      <c r="F88" s="31" t="s">
        <v>1237</v>
      </c>
      <c r="G88" s="30">
        <v>2587292.0</v>
      </c>
      <c r="H88" s="30">
        <v>9.253033906E9</v>
      </c>
      <c r="I88" s="31" t="s">
        <v>826</v>
      </c>
      <c r="J88" s="31" t="s">
        <v>999</v>
      </c>
      <c r="K88" s="31" t="s">
        <v>858</v>
      </c>
      <c r="L88" s="31" t="s">
        <v>1238</v>
      </c>
      <c r="M88" s="30" t="s">
        <v>894</v>
      </c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ht="18.0" customHeight="1">
      <c r="A89" s="30">
        <v>88.0</v>
      </c>
      <c r="B89" s="30" t="s">
        <v>1239</v>
      </c>
      <c r="C89" s="39">
        <v>39849.55008101852</v>
      </c>
      <c r="D89" s="39"/>
      <c r="E89" s="40" t="s">
        <v>1240</v>
      </c>
      <c r="F89" s="31" t="s">
        <v>833</v>
      </c>
      <c r="G89" s="30">
        <v>9.470371285E9</v>
      </c>
      <c r="H89" s="30">
        <v>9.470371285E9</v>
      </c>
      <c r="I89" s="31" t="s">
        <v>826</v>
      </c>
      <c r="J89" s="31" t="s">
        <v>1241</v>
      </c>
      <c r="K89" s="31" t="s">
        <v>1242</v>
      </c>
      <c r="L89" s="31" t="s">
        <v>1243</v>
      </c>
      <c r="M89" s="30" t="s">
        <v>854</v>
      </c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ht="18.0" customHeight="1">
      <c r="A90" s="30">
        <v>89.0</v>
      </c>
      <c r="B90" s="30" t="s">
        <v>1244</v>
      </c>
      <c r="C90" s="39">
        <v>39849.57884259259</v>
      </c>
      <c r="D90" s="39"/>
      <c r="E90" s="40" t="s">
        <v>1245</v>
      </c>
      <c r="F90" s="31" t="s">
        <v>877</v>
      </c>
      <c r="G90" s="30">
        <v>9.899013007E9</v>
      </c>
      <c r="H90" s="30">
        <v>9.899013007E9</v>
      </c>
      <c r="I90" s="31" t="s">
        <v>826</v>
      </c>
      <c r="J90" s="31" t="s">
        <v>1246</v>
      </c>
      <c r="K90" s="31" t="s">
        <v>1247</v>
      </c>
      <c r="L90" s="31" t="s">
        <v>1248</v>
      </c>
      <c r="M90" s="30" t="s">
        <v>938</v>
      </c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ht="18.0" customHeight="1">
      <c r="A91" s="30">
        <v>90.0</v>
      </c>
      <c r="B91" s="30" t="s">
        <v>1249</v>
      </c>
      <c r="C91" s="39">
        <v>39849.58909722222</v>
      </c>
      <c r="D91" s="39">
        <v>39860.54346064815</v>
      </c>
      <c r="E91" s="40" t="s">
        <v>1250</v>
      </c>
      <c r="F91" s="31" t="s">
        <v>833</v>
      </c>
      <c r="G91" s="30">
        <v>410055.0</v>
      </c>
      <c r="H91" s="30">
        <v>9.310011148E9</v>
      </c>
      <c r="I91" s="31" t="s">
        <v>826</v>
      </c>
      <c r="J91" s="31" t="s">
        <v>1251</v>
      </c>
      <c r="K91" s="31" t="s">
        <v>1233</v>
      </c>
      <c r="L91" s="31" t="s">
        <v>1252</v>
      </c>
      <c r="M91" s="30" t="s">
        <v>830</v>
      </c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ht="18.0" customHeight="1">
      <c r="A92" s="30">
        <v>91.0</v>
      </c>
      <c r="B92" s="30" t="s">
        <v>1253</v>
      </c>
      <c r="C92" s="39">
        <v>39849.60631944444</v>
      </c>
      <c r="D92" s="39">
        <v>39864.53736111111</v>
      </c>
      <c r="E92" s="40" t="s">
        <v>1254</v>
      </c>
      <c r="F92" s="31" t="s">
        <v>891</v>
      </c>
      <c r="G92" s="30">
        <v>4177400.0</v>
      </c>
      <c r="H92" s="30">
        <v>9.312490581E9</v>
      </c>
      <c r="I92" s="31" t="s">
        <v>826</v>
      </c>
      <c r="J92" s="31" t="s">
        <v>1255</v>
      </c>
      <c r="K92" s="31" t="s">
        <v>962</v>
      </c>
      <c r="L92" s="31" t="s">
        <v>1256</v>
      </c>
      <c r="M92" s="30" t="s">
        <v>830</v>
      </c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ht="18.0" customHeight="1">
      <c r="A93" s="30">
        <v>92.0</v>
      </c>
      <c r="B93" s="30" t="s">
        <v>1257</v>
      </c>
      <c r="C93" s="39">
        <v>39849.64758101852</v>
      </c>
      <c r="D93" s="39">
        <v>39858.648622685185</v>
      </c>
      <c r="E93" s="40" t="s">
        <v>1258</v>
      </c>
      <c r="F93" s="31" t="s">
        <v>1259</v>
      </c>
      <c r="G93" s="30">
        <v>9.988690404E9</v>
      </c>
      <c r="H93" s="30">
        <v>9.417078927E9</v>
      </c>
      <c r="I93" s="31" t="s">
        <v>826</v>
      </c>
      <c r="J93" s="31" t="s">
        <v>1260</v>
      </c>
      <c r="K93" s="31" t="s">
        <v>975</v>
      </c>
      <c r="L93" s="31" t="s">
        <v>1261</v>
      </c>
      <c r="M93" s="30" t="s">
        <v>830</v>
      </c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ht="18.0" customHeight="1">
      <c r="A94" s="30">
        <v>93.0</v>
      </c>
      <c r="B94" s="30" t="s">
        <v>1262</v>
      </c>
      <c r="C94" s="39">
        <v>39849.656643518516</v>
      </c>
      <c r="D94" s="39">
        <v>39863.69920138889</v>
      </c>
      <c r="E94" s="40" t="s">
        <v>1263</v>
      </c>
      <c r="F94" s="31" t="s">
        <v>872</v>
      </c>
      <c r="G94" s="30">
        <v>9.839360249E9</v>
      </c>
      <c r="H94" s="30">
        <v>9.415993167E9</v>
      </c>
      <c r="I94" s="31" t="s">
        <v>826</v>
      </c>
      <c r="J94" s="31" t="s">
        <v>1264</v>
      </c>
      <c r="K94" s="31" t="s">
        <v>828</v>
      </c>
      <c r="L94" s="31" t="s">
        <v>1265</v>
      </c>
      <c r="M94" s="30" t="s">
        <v>830</v>
      </c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ht="18.0" customHeight="1">
      <c r="A95" s="30">
        <v>94.0</v>
      </c>
      <c r="B95" s="30" t="s">
        <v>1266</v>
      </c>
      <c r="C95" s="39">
        <v>39849.6584375</v>
      </c>
      <c r="D95" s="39">
        <v>39857.76923611111</v>
      </c>
      <c r="E95" s="40" t="s">
        <v>1267</v>
      </c>
      <c r="F95" s="31" t="s">
        <v>1268</v>
      </c>
      <c r="G95" s="30">
        <v>9.814392852E9</v>
      </c>
      <c r="H95" s="30">
        <v>228131.0</v>
      </c>
      <c r="I95" s="31" t="s">
        <v>826</v>
      </c>
      <c r="J95" s="31" t="s">
        <v>1100</v>
      </c>
      <c r="K95" s="31" t="s">
        <v>840</v>
      </c>
      <c r="L95" s="31" t="s">
        <v>1269</v>
      </c>
      <c r="M95" s="30" t="s">
        <v>830</v>
      </c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ht="18.0" customHeight="1">
      <c r="A96" s="30">
        <v>95.0</v>
      </c>
      <c r="B96" s="30" t="s">
        <v>1270</v>
      </c>
      <c r="C96" s="39">
        <v>39849.66063657407</v>
      </c>
      <c r="D96" s="39">
        <v>39851.78991898148</v>
      </c>
      <c r="E96" s="40" t="s">
        <v>1271</v>
      </c>
      <c r="F96" s="31" t="s">
        <v>941</v>
      </c>
      <c r="G96" s="30">
        <v>9.980569479E9</v>
      </c>
      <c r="H96" s="30">
        <v>9.008483823E9</v>
      </c>
      <c r="I96" s="31" t="s">
        <v>826</v>
      </c>
      <c r="J96" s="31" t="s">
        <v>1272</v>
      </c>
      <c r="K96" s="31" t="s">
        <v>858</v>
      </c>
      <c r="L96" s="31" t="s">
        <v>1273</v>
      </c>
      <c r="M96" s="30" t="s">
        <v>830</v>
      </c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ht="18.0" customHeight="1">
      <c r="A97" s="30">
        <v>96.0</v>
      </c>
      <c r="B97" s="30" t="s">
        <v>1274</v>
      </c>
      <c r="C97" s="39">
        <v>39849.673946759256</v>
      </c>
      <c r="D97" s="39">
        <v>39853.79537037037</v>
      </c>
      <c r="E97" s="40" t="s">
        <v>714</v>
      </c>
      <c r="F97" s="31" t="s">
        <v>1041</v>
      </c>
      <c r="G97" s="30">
        <v>9.888689993E9</v>
      </c>
      <c r="H97" s="30">
        <v>9.888689993E9</v>
      </c>
      <c r="I97" s="31" t="s">
        <v>826</v>
      </c>
      <c r="J97" s="31" t="s">
        <v>1275</v>
      </c>
      <c r="K97" s="31" t="s">
        <v>975</v>
      </c>
      <c r="L97" s="31" t="s">
        <v>1276</v>
      </c>
      <c r="M97" s="30" t="s">
        <v>830</v>
      </c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ht="18.0" customHeight="1">
      <c r="A98" s="30">
        <v>97.0</v>
      </c>
      <c r="B98" s="30" t="s">
        <v>1277</v>
      </c>
      <c r="C98" s="39">
        <v>39849.68</v>
      </c>
      <c r="D98" s="39">
        <v>39860.63108796296</v>
      </c>
      <c r="E98" s="40" t="s">
        <v>1278</v>
      </c>
      <c r="F98" s="31" t="s">
        <v>1279</v>
      </c>
      <c r="G98" s="30">
        <v>4108949.0</v>
      </c>
      <c r="H98" s="30">
        <v>9.310454897E9</v>
      </c>
      <c r="I98" s="31" t="s">
        <v>826</v>
      </c>
      <c r="J98" s="31" t="s">
        <v>857</v>
      </c>
      <c r="K98" s="31" t="s">
        <v>858</v>
      </c>
      <c r="L98" s="31" t="s">
        <v>1280</v>
      </c>
      <c r="M98" s="30" t="s">
        <v>830</v>
      </c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8.0" customHeight="1">
      <c r="A99" s="30">
        <v>98.0</v>
      </c>
      <c r="B99" s="30" t="s">
        <v>1281</v>
      </c>
      <c r="C99" s="39">
        <v>39849.69149305556</v>
      </c>
      <c r="D99" s="39">
        <v>39865.62918981481</v>
      </c>
      <c r="E99" s="40" t="s">
        <v>1282</v>
      </c>
      <c r="F99" s="31" t="s">
        <v>1283</v>
      </c>
      <c r="G99" s="30">
        <v>9.79999774E9</v>
      </c>
      <c r="H99" s="30">
        <v>9.414543241E9</v>
      </c>
      <c r="I99" s="31" t="s">
        <v>826</v>
      </c>
      <c r="J99" s="31" t="s">
        <v>1284</v>
      </c>
      <c r="K99" s="31" t="s">
        <v>858</v>
      </c>
      <c r="L99" s="31" t="s">
        <v>1285</v>
      </c>
      <c r="M99" s="30" t="s">
        <v>830</v>
      </c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8.0" customHeight="1">
      <c r="A100" s="30">
        <v>99.0</v>
      </c>
      <c r="B100" s="30" t="s">
        <v>1286</v>
      </c>
      <c r="C100" s="39">
        <v>39849.71368055556</v>
      </c>
      <c r="D100" s="39">
        <v>39850.54725694445</v>
      </c>
      <c r="E100" s="40" t="s">
        <v>1287</v>
      </c>
      <c r="F100" s="31" t="s">
        <v>1057</v>
      </c>
      <c r="G100" s="30">
        <v>9.474436615E9</v>
      </c>
      <c r="H100" s="30">
        <v>9.836300404E9</v>
      </c>
      <c r="I100" s="31" t="s">
        <v>826</v>
      </c>
      <c r="J100" s="31" t="s">
        <v>1288</v>
      </c>
      <c r="K100" s="31" t="s">
        <v>904</v>
      </c>
      <c r="L100" s="31" t="s">
        <v>1289</v>
      </c>
      <c r="M100" s="30" t="s">
        <v>830</v>
      </c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8.0" customHeight="1">
      <c r="A101" s="30">
        <v>100.0</v>
      </c>
      <c r="B101" s="30" t="s">
        <v>1290</v>
      </c>
      <c r="C101" s="39">
        <v>39849.734918981485</v>
      </c>
      <c r="D101" s="39">
        <v>39853.79274305556</v>
      </c>
      <c r="E101" s="40" t="s">
        <v>1291</v>
      </c>
      <c r="F101" s="31" t="s">
        <v>1041</v>
      </c>
      <c r="G101" s="30">
        <v>9.915837136E9</v>
      </c>
      <c r="H101" s="30"/>
      <c r="I101" s="31" t="s">
        <v>826</v>
      </c>
      <c r="J101" s="31" t="s">
        <v>1292</v>
      </c>
      <c r="K101" s="31" t="s">
        <v>904</v>
      </c>
      <c r="L101" s="31" t="s">
        <v>1293</v>
      </c>
      <c r="M101" s="30" t="s">
        <v>830</v>
      </c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8.0" customHeight="1">
      <c r="A102" s="30">
        <v>101.0</v>
      </c>
      <c r="B102" s="30" t="s">
        <v>1294</v>
      </c>
      <c r="C102" s="39">
        <v>39849.746712962966</v>
      </c>
      <c r="D102" s="39"/>
      <c r="E102" s="40" t="s">
        <v>1295</v>
      </c>
      <c r="F102" s="31" t="s">
        <v>833</v>
      </c>
      <c r="G102" s="30">
        <v>2.3011484E7</v>
      </c>
      <c r="H102" s="30">
        <v>2.3011484E7</v>
      </c>
      <c r="I102" s="31" t="s">
        <v>826</v>
      </c>
      <c r="J102" s="31" t="s">
        <v>1296</v>
      </c>
      <c r="K102" s="31" t="s">
        <v>1297</v>
      </c>
      <c r="L102" s="31" t="s">
        <v>1298</v>
      </c>
      <c r="M102" s="30" t="s">
        <v>894</v>
      </c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8.0" customHeight="1">
      <c r="A103" s="30">
        <v>102.0</v>
      </c>
      <c r="B103" s="30" t="s">
        <v>1299</v>
      </c>
      <c r="C103" s="39">
        <v>39849.78545138889</v>
      </c>
      <c r="D103" s="39"/>
      <c r="E103" s="40" t="s">
        <v>1300</v>
      </c>
      <c r="F103" s="31" t="s">
        <v>1301</v>
      </c>
      <c r="G103" s="30">
        <v>9.779810514E9</v>
      </c>
      <c r="H103" s="30">
        <v>9.464995197E9</v>
      </c>
      <c r="I103" s="31" t="s">
        <v>826</v>
      </c>
      <c r="J103" s="31" t="s">
        <v>1302</v>
      </c>
      <c r="K103" s="31" t="s">
        <v>975</v>
      </c>
      <c r="L103" s="31" t="s">
        <v>1303</v>
      </c>
      <c r="M103" s="30" t="s">
        <v>854</v>
      </c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8.0" customHeight="1">
      <c r="A104" s="30">
        <v>103.0</v>
      </c>
      <c r="B104" s="30" t="s">
        <v>1304</v>
      </c>
      <c r="C104" s="39">
        <v>39849.79460648148</v>
      </c>
      <c r="D104" s="39">
        <v>39860.419594907406</v>
      </c>
      <c r="E104" s="40" t="s">
        <v>1305</v>
      </c>
      <c r="F104" s="31" t="s">
        <v>833</v>
      </c>
      <c r="G104" s="30">
        <v>9.91194651E9</v>
      </c>
      <c r="H104" s="30"/>
      <c r="I104" s="31" t="s">
        <v>826</v>
      </c>
      <c r="J104" s="31" t="s">
        <v>883</v>
      </c>
      <c r="K104" s="31" t="s">
        <v>858</v>
      </c>
      <c r="L104" s="31" t="s">
        <v>1306</v>
      </c>
      <c r="M104" s="30" t="s">
        <v>830</v>
      </c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8.0" customHeight="1">
      <c r="A105" s="30">
        <v>104.0</v>
      </c>
      <c r="B105" s="30" t="s">
        <v>1307</v>
      </c>
      <c r="C105" s="39">
        <v>39849.86486111111</v>
      </c>
      <c r="D105" s="39">
        <v>39853.533842592595</v>
      </c>
      <c r="E105" s="40" t="s">
        <v>1308</v>
      </c>
      <c r="F105" s="31" t="s">
        <v>833</v>
      </c>
      <c r="G105" s="30">
        <v>9.990580861E9</v>
      </c>
      <c r="H105" s="30">
        <v>9.871559503E9</v>
      </c>
      <c r="I105" s="31" t="s">
        <v>826</v>
      </c>
      <c r="J105" s="31" t="s">
        <v>1275</v>
      </c>
      <c r="K105" s="31" t="s">
        <v>975</v>
      </c>
      <c r="L105" s="31" t="s">
        <v>1309</v>
      </c>
      <c r="M105" s="30" t="s">
        <v>830</v>
      </c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8.0" customHeight="1">
      <c r="A106" s="30">
        <v>105.0</v>
      </c>
      <c r="B106" s="30" t="s">
        <v>1310</v>
      </c>
      <c r="C106" s="39">
        <v>39850.43114583333</v>
      </c>
      <c r="D106" s="39">
        <v>39850.726111111115</v>
      </c>
      <c r="E106" s="40" t="s">
        <v>1311</v>
      </c>
      <c r="F106" s="31" t="s">
        <v>934</v>
      </c>
      <c r="G106" s="30">
        <v>9.818467869E9</v>
      </c>
      <c r="H106" s="30">
        <v>9.419178297E9</v>
      </c>
      <c r="I106" s="31" t="s">
        <v>826</v>
      </c>
      <c r="J106" s="31" t="s">
        <v>1312</v>
      </c>
      <c r="K106" s="31" t="s">
        <v>846</v>
      </c>
      <c r="L106" s="31" t="s">
        <v>1313</v>
      </c>
      <c r="M106" s="30" t="s">
        <v>830</v>
      </c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8.0" customHeight="1">
      <c r="A107" s="30">
        <v>106.0</v>
      </c>
      <c r="B107" s="30" t="s">
        <v>1314</v>
      </c>
      <c r="C107" s="39">
        <v>39850.46424768519</v>
      </c>
      <c r="D107" s="39"/>
      <c r="E107" s="40" t="s">
        <v>1315</v>
      </c>
      <c r="F107" s="31" t="s">
        <v>1316</v>
      </c>
      <c r="G107" s="30">
        <v>4054600.0</v>
      </c>
      <c r="H107" s="30">
        <v>9.810197412E9</v>
      </c>
      <c r="I107" s="31" t="s">
        <v>826</v>
      </c>
      <c r="J107" s="31" t="s">
        <v>1317</v>
      </c>
      <c r="K107" s="31" t="s">
        <v>846</v>
      </c>
      <c r="L107" s="31" t="s">
        <v>1318</v>
      </c>
      <c r="M107" s="30" t="s">
        <v>894</v>
      </c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8.0" customHeight="1">
      <c r="A108" s="30">
        <v>107.0</v>
      </c>
      <c r="B108" s="30" t="s">
        <v>1319</v>
      </c>
      <c r="C108" s="39">
        <v>39850.502175925925</v>
      </c>
      <c r="D108" s="39">
        <v>39858.53729166667</v>
      </c>
      <c r="E108" s="40" t="s">
        <v>1320</v>
      </c>
      <c r="F108" s="31" t="s">
        <v>908</v>
      </c>
      <c r="G108" s="30">
        <v>4.60021E7</v>
      </c>
      <c r="H108" s="30">
        <v>9.811572675E9</v>
      </c>
      <c r="I108" s="31" t="s">
        <v>826</v>
      </c>
      <c r="J108" s="31" t="s">
        <v>1321</v>
      </c>
      <c r="K108" s="31" t="s">
        <v>975</v>
      </c>
      <c r="L108" s="31" t="s">
        <v>1322</v>
      </c>
      <c r="M108" s="30" t="s">
        <v>830</v>
      </c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8.0" customHeight="1">
      <c r="A109" s="30">
        <v>108.0</v>
      </c>
      <c r="B109" s="30" t="s">
        <v>1323</v>
      </c>
      <c r="C109" s="39">
        <v>39850.515173611115</v>
      </c>
      <c r="D109" s="39">
        <v>39858.49922453704</v>
      </c>
      <c r="E109" s="40" t="s">
        <v>1324</v>
      </c>
      <c r="F109" s="31" t="s">
        <v>993</v>
      </c>
      <c r="G109" s="30">
        <v>6.6550619E7</v>
      </c>
      <c r="H109" s="30">
        <v>9.821159597E9</v>
      </c>
      <c r="I109" s="31" t="s">
        <v>826</v>
      </c>
      <c r="J109" s="31" t="s">
        <v>1325</v>
      </c>
      <c r="K109" s="31" t="s">
        <v>1326</v>
      </c>
      <c r="L109" s="31" t="s">
        <v>1327</v>
      </c>
      <c r="M109" s="30" t="s">
        <v>830</v>
      </c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8.0" customHeight="1">
      <c r="A110" s="30">
        <v>109.0</v>
      </c>
      <c r="B110" s="30" t="s">
        <v>1328</v>
      </c>
      <c r="C110" s="39">
        <v>39850.53640046297</v>
      </c>
      <c r="D110" s="39">
        <v>39853.44636574074</v>
      </c>
      <c r="E110" s="40" t="s">
        <v>1329</v>
      </c>
      <c r="F110" s="31" t="s">
        <v>955</v>
      </c>
      <c r="G110" s="30">
        <v>9.637110237E9</v>
      </c>
      <c r="H110" s="30">
        <v>2.6931457E7</v>
      </c>
      <c r="I110" s="31" t="s">
        <v>826</v>
      </c>
      <c r="J110" s="31" t="s">
        <v>1330</v>
      </c>
      <c r="K110" s="31" t="s">
        <v>1331</v>
      </c>
      <c r="L110" s="31" t="s">
        <v>1332</v>
      </c>
      <c r="M110" s="30" t="s">
        <v>830</v>
      </c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8.0" customHeight="1">
      <c r="A111" s="30">
        <v>110.0</v>
      </c>
      <c r="B111" s="30" t="s">
        <v>1333</v>
      </c>
      <c r="C111" s="39">
        <v>39850.54344907407</v>
      </c>
      <c r="D111" s="39"/>
      <c r="E111" s="40" t="s">
        <v>1334</v>
      </c>
      <c r="F111" s="31" t="s">
        <v>1335</v>
      </c>
      <c r="G111" s="30">
        <v>9.873289998E9</v>
      </c>
      <c r="H111" s="30">
        <v>9.873289998E9</v>
      </c>
      <c r="I111" s="31" t="s">
        <v>826</v>
      </c>
      <c r="J111" s="31" t="s">
        <v>1336</v>
      </c>
      <c r="K111" s="31" t="s">
        <v>925</v>
      </c>
      <c r="L111" s="31" t="s">
        <v>1337</v>
      </c>
      <c r="M111" s="30" t="s">
        <v>938</v>
      </c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8.0" customHeight="1">
      <c r="A112" s="30">
        <v>111.0</v>
      </c>
      <c r="B112" s="30" t="s">
        <v>1338</v>
      </c>
      <c r="C112" s="39">
        <v>39850.54671296296</v>
      </c>
      <c r="D112" s="39"/>
      <c r="E112" s="40" t="s">
        <v>1339</v>
      </c>
      <c r="F112" s="31" t="s">
        <v>1340</v>
      </c>
      <c r="G112" s="30">
        <v>2.2003997E7</v>
      </c>
      <c r="H112" s="30">
        <v>9.811005674E9</v>
      </c>
      <c r="I112" s="31" t="s">
        <v>826</v>
      </c>
      <c r="J112" s="31" t="s">
        <v>1341</v>
      </c>
      <c r="K112" s="31" t="s">
        <v>840</v>
      </c>
      <c r="L112" s="31" t="s">
        <v>1342</v>
      </c>
      <c r="M112" s="30" t="s">
        <v>894</v>
      </c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8.0" customHeight="1">
      <c r="A113" s="30">
        <v>112.0</v>
      </c>
      <c r="B113" s="30" t="s">
        <v>1343</v>
      </c>
      <c r="C113" s="39">
        <v>39850.55453703704</v>
      </c>
      <c r="D113" s="39">
        <v>39851.41984953704</v>
      </c>
      <c r="E113" s="40" t="s">
        <v>1344</v>
      </c>
      <c r="F113" s="31" t="s">
        <v>934</v>
      </c>
      <c r="G113" s="30">
        <v>9.990385528E9</v>
      </c>
      <c r="H113" s="30">
        <v>9.990385528E9</v>
      </c>
      <c r="I113" s="31" t="s">
        <v>826</v>
      </c>
      <c r="J113" s="31" t="s">
        <v>1345</v>
      </c>
      <c r="K113" s="31" t="s">
        <v>995</v>
      </c>
      <c r="L113" s="31" t="s">
        <v>1346</v>
      </c>
      <c r="M113" s="30" t="s">
        <v>830</v>
      </c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8.0" customHeight="1">
      <c r="A114" s="30">
        <v>113.0</v>
      </c>
      <c r="B114" s="30" t="s">
        <v>1347</v>
      </c>
      <c r="C114" s="39">
        <v>39850.55814814815</v>
      </c>
      <c r="D114" s="39">
        <v>39867.6931712963</v>
      </c>
      <c r="E114" s="40" t="s">
        <v>1348</v>
      </c>
      <c r="F114" s="31" t="s">
        <v>833</v>
      </c>
      <c r="G114" s="30">
        <v>9.990004133E9</v>
      </c>
      <c r="H114" s="30">
        <v>9.811498324E9</v>
      </c>
      <c r="I114" s="31" t="s">
        <v>826</v>
      </c>
      <c r="J114" s="31" t="s">
        <v>1121</v>
      </c>
      <c r="K114" s="31" t="s">
        <v>925</v>
      </c>
      <c r="L114" s="31" t="s">
        <v>1349</v>
      </c>
      <c r="M114" s="30" t="s">
        <v>830</v>
      </c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8.0" customHeight="1">
      <c r="A115" s="30">
        <v>114.0</v>
      </c>
      <c r="B115" s="30" t="s">
        <v>1350</v>
      </c>
      <c r="C115" s="39">
        <v>39850.55939814815</v>
      </c>
      <c r="D115" s="39"/>
      <c r="E115" s="40" t="s">
        <v>1351</v>
      </c>
      <c r="F115" s="31" t="s">
        <v>833</v>
      </c>
      <c r="G115" s="30">
        <v>9.91194651E9</v>
      </c>
      <c r="H115" s="30">
        <v>9.91194651E9</v>
      </c>
      <c r="I115" s="31" t="s">
        <v>826</v>
      </c>
      <c r="J115" s="31" t="s">
        <v>883</v>
      </c>
      <c r="K115" s="31" t="s">
        <v>858</v>
      </c>
      <c r="L115" s="31" t="s">
        <v>1352</v>
      </c>
      <c r="M115" s="30" t="s">
        <v>854</v>
      </c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8.0" customHeight="1">
      <c r="A116" s="30">
        <v>115.0</v>
      </c>
      <c r="B116" s="30" t="s">
        <v>1353</v>
      </c>
      <c r="C116" s="39">
        <v>39850.56359953704</v>
      </c>
      <c r="D116" s="39"/>
      <c r="E116" s="40" t="s">
        <v>1354</v>
      </c>
      <c r="F116" s="31" t="s">
        <v>1355</v>
      </c>
      <c r="G116" s="30">
        <v>654627.0</v>
      </c>
      <c r="H116" s="30">
        <v>654627.0</v>
      </c>
      <c r="I116" s="31" t="s">
        <v>826</v>
      </c>
      <c r="J116" s="31" t="s">
        <v>1356</v>
      </c>
      <c r="K116" s="31" t="s">
        <v>840</v>
      </c>
      <c r="L116" s="31" t="s">
        <v>1357</v>
      </c>
      <c r="M116" s="30" t="s">
        <v>938</v>
      </c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8.0" customHeight="1">
      <c r="A117" s="30">
        <v>116.0</v>
      </c>
      <c r="B117" s="30" t="s">
        <v>1358</v>
      </c>
      <c r="C117" s="39">
        <v>39850.56582175926</v>
      </c>
      <c r="D117" s="39"/>
      <c r="E117" s="40" t="s">
        <v>1359</v>
      </c>
      <c r="F117" s="31" t="s">
        <v>833</v>
      </c>
      <c r="G117" s="30">
        <v>3.088751E7</v>
      </c>
      <c r="H117" s="30">
        <v>9.91194651E9</v>
      </c>
      <c r="I117" s="31" t="s">
        <v>826</v>
      </c>
      <c r="J117" s="31" t="s">
        <v>883</v>
      </c>
      <c r="K117" s="31" t="s">
        <v>858</v>
      </c>
      <c r="L117" s="31" t="s">
        <v>1360</v>
      </c>
      <c r="M117" s="30" t="s">
        <v>854</v>
      </c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8.0" customHeight="1">
      <c r="A118" s="30">
        <v>117.0</v>
      </c>
      <c r="B118" s="30" t="s">
        <v>1361</v>
      </c>
      <c r="C118" s="39">
        <v>39850.56674768519</v>
      </c>
      <c r="D118" s="39"/>
      <c r="E118" s="40" t="s">
        <v>1362</v>
      </c>
      <c r="F118" s="31" t="s">
        <v>1017</v>
      </c>
      <c r="G118" s="30">
        <v>9.250432166E9</v>
      </c>
      <c r="H118" s="30">
        <v>9.250432166E9</v>
      </c>
      <c r="I118" s="31" t="s">
        <v>826</v>
      </c>
      <c r="J118" s="31" t="s">
        <v>1363</v>
      </c>
      <c r="K118" s="31" t="s">
        <v>846</v>
      </c>
      <c r="L118" s="31" t="s">
        <v>1364</v>
      </c>
      <c r="M118" s="30" t="s">
        <v>894</v>
      </c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8.0" customHeight="1">
      <c r="A119" s="30">
        <v>118.0</v>
      </c>
      <c r="B119" s="30" t="s">
        <v>1365</v>
      </c>
      <c r="C119" s="39">
        <v>39850.570243055554</v>
      </c>
      <c r="D119" s="39"/>
      <c r="E119" s="40" t="s">
        <v>1366</v>
      </c>
      <c r="F119" s="31" t="s">
        <v>908</v>
      </c>
      <c r="G119" s="30">
        <v>3.088751E7</v>
      </c>
      <c r="H119" s="30">
        <v>9.91194651E9</v>
      </c>
      <c r="I119" s="31" t="s">
        <v>826</v>
      </c>
      <c r="J119" s="31" t="s">
        <v>1217</v>
      </c>
      <c r="K119" s="31" t="s">
        <v>858</v>
      </c>
      <c r="L119" s="31" t="s">
        <v>1367</v>
      </c>
      <c r="M119" s="30" t="s">
        <v>854</v>
      </c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8.0" customHeight="1">
      <c r="A120" s="30">
        <v>119.0</v>
      </c>
      <c r="B120" s="30" t="s">
        <v>1368</v>
      </c>
      <c r="C120" s="39">
        <v>39850.57303240741</v>
      </c>
      <c r="D120" s="39"/>
      <c r="E120" s="40" t="s">
        <v>1369</v>
      </c>
      <c r="F120" s="31" t="s">
        <v>833</v>
      </c>
      <c r="G120" s="30">
        <v>9.91194651E9</v>
      </c>
      <c r="H120" s="30">
        <v>9.91194651E9</v>
      </c>
      <c r="I120" s="31" t="s">
        <v>826</v>
      </c>
      <c r="J120" s="31" t="s">
        <v>883</v>
      </c>
      <c r="K120" s="31" t="s">
        <v>858</v>
      </c>
      <c r="L120" s="31" t="s">
        <v>1370</v>
      </c>
      <c r="M120" s="30" t="s">
        <v>854</v>
      </c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8.0" customHeight="1">
      <c r="A121" s="30">
        <v>120.0</v>
      </c>
      <c r="B121" s="30" t="s">
        <v>1371</v>
      </c>
      <c r="C121" s="39">
        <v>39850.584398148145</v>
      </c>
      <c r="D121" s="39">
        <v>39857.67334490741</v>
      </c>
      <c r="E121" s="40" t="s">
        <v>617</v>
      </c>
      <c r="F121" s="31" t="s">
        <v>941</v>
      </c>
      <c r="G121" s="30">
        <v>9.900302291E9</v>
      </c>
      <c r="H121" s="30">
        <v>2.5500755E7</v>
      </c>
      <c r="I121" s="31" t="s">
        <v>826</v>
      </c>
      <c r="J121" s="31" t="s">
        <v>1372</v>
      </c>
      <c r="K121" s="31" t="s">
        <v>995</v>
      </c>
      <c r="L121" s="31" t="s">
        <v>1373</v>
      </c>
      <c r="M121" s="30" t="s">
        <v>830</v>
      </c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8.0" customHeight="1">
      <c r="A122" s="30">
        <v>121.0</v>
      </c>
      <c r="B122" s="30" t="s">
        <v>1374</v>
      </c>
      <c r="C122" s="39">
        <v>39850.62432870371</v>
      </c>
      <c r="D122" s="39">
        <v>39856.638657407406</v>
      </c>
      <c r="E122" s="40" t="s">
        <v>190</v>
      </c>
      <c r="F122" s="31" t="s">
        <v>833</v>
      </c>
      <c r="G122" s="30">
        <v>9.310454897E9</v>
      </c>
      <c r="H122" s="30">
        <v>9.310454897E9</v>
      </c>
      <c r="I122" s="31" t="s">
        <v>826</v>
      </c>
      <c r="J122" s="31" t="s">
        <v>883</v>
      </c>
      <c r="K122" s="31" t="s">
        <v>858</v>
      </c>
      <c r="L122" s="31" t="s">
        <v>1375</v>
      </c>
      <c r="M122" s="30" t="s">
        <v>830</v>
      </c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8.0" customHeight="1">
      <c r="A123" s="30">
        <v>122.0</v>
      </c>
      <c r="B123" s="30" t="s">
        <v>1376</v>
      </c>
      <c r="C123" s="39">
        <v>39850.62766203703</v>
      </c>
      <c r="D123" s="39">
        <v>39858.670381944445</v>
      </c>
      <c r="E123" s="40" t="s">
        <v>1377</v>
      </c>
      <c r="F123" s="31" t="s">
        <v>993</v>
      </c>
      <c r="G123" s="30">
        <v>9.89280997E9</v>
      </c>
      <c r="H123" s="30">
        <v>9.870555013E9</v>
      </c>
      <c r="I123" s="31" t="s">
        <v>826</v>
      </c>
      <c r="J123" s="31" t="s">
        <v>1222</v>
      </c>
      <c r="K123" s="31" t="s">
        <v>1028</v>
      </c>
      <c r="L123" s="31" t="s">
        <v>1378</v>
      </c>
      <c r="M123" s="30" t="s">
        <v>830</v>
      </c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8.0" customHeight="1">
      <c r="A124" s="30">
        <v>123.0</v>
      </c>
      <c r="B124" s="30" t="s">
        <v>1379</v>
      </c>
      <c r="C124" s="39">
        <v>39850.63428240741</v>
      </c>
      <c r="D124" s="39"/>
      <c r="E124" s="40" t="s">
        <v>1380</v>
      </c>
      <c r="F124" s="31" t="s">
        <v>1052</v>
      </c>
      <c r="G124" s="30">
        <v>2617753.0</v>
      </c>
      <c r="H124" s="30">
        <v>9.982523767E9</v>
      </c>
      <c r="I124" s="31" t="s">
        <v>826</v>
      </c>
      <c r="J124" s="31" t="s">
        <v>883</v>
      </c>
      <c r="K124" s="31" t="s">
        <v>858</v>
      </c>
      <c r="L124" s="31" t="s">
        <v>1381</v>
      </c>
      <c r="M124" s="30" t="s">
        <v>854</v>
      </c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8.0" customHeight="1">
      <c r="A125" s="30">
        <v>124.0</v>
      </c>
      <c r="B125" s="30" t="s">
        <v>1382</v>
      </c>
      <c r="C125" s="39">
        <v>39850.640069444446</v>
      </c>
      <c r="D125" s="39"/>
      <c r="E125" s="40" t="s">
        <v>1383</v>
      </c>
      <c r="F125" s="31" t="s">
        <v>1384</v>
      </c>
      <c r="G125" s="30">
        <v>9.89021026E9</v>
      </c>
      <c r="H125" s="30">
        <v>9.92331082E9</v>
      </c>
      <c r="I125" s="31" t="s">
        <v>826</v>
      </c>
      <c r="J125" s="31" t="s">
        <v>989</v>
      </c>
      <c r="K125" s="31" t="s">
        <v>925</v>
      </c>
      <c r="L125" s="31" t="s">
        <v>1385</v>
      </c>
      <c r="M125" s="30" t="s">
        <v>854</v>
      </c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8.0" customHeight="1">
      <c r="A126" s="30">
        <v>125.0</v>
      </c>
      <c r="B126" s="30" t="s">
        <v>1386</v>
      </c>
      <c r="C126" s="39">
        <v>39850.6828125</v>
      </c>
      <c r="D126" s="39"/>
      <c r="E126" s="40" t="s">
        <v>1387</v>
      </c>
      <c r="F126" s="31" t="s">
        <v>908</v>
      </c>
      <c r="G126" s="30"/>
      <c r="H126" s="30">
        <v>9.891040239E9</v>
      </c>
      <c r="I126" s="31" t="s">
        <v>826</v>
      </c>
      <c r="J126" s="31" t="s">
        <v>1388</v>
      </c>
      <c r="K126" s="31" t="s">
        <v>858</v>
      </c>
      <c r="L126" s="31" t="s">
        <v>1389</v>
      </c>
      <c r="M126" s="30" t="s">
        <v>854</v>
      </c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8.0" customHeight="1">
      <c r="A127" s="30">
        <v>126.0</v>
      </c>
      <c r="B127" s="30" t="s">
        <v>1390</v>
      </c>
      <c r="C127" s="39">
        <v>39850.691412037035</v>
      </c>
      <c r="D127" s="39">
        <v>39853.70642361111</v>
      </c>
      <c r="E127" s="40" t="s">
        <v>1391</v>
      </c>
      <c r="F127" s="31" t="s">
        <v>1392</v>
      </c>
      <c r="G127" s="30">
        <v>9.849990832E9</v>
      </c>
      <c r="H127" s="30">
        <v>9.849990832E9</v>
      </c>
      <c r="I127" s="31" t="s">
        <v>826</v>
      </c>
      <c r="J127" s="31" t="s">
        <v>1393</v>
      </c>
      <c r="K127" s="31" t="s">
        <v>1394</v>
      </c>
      <c r="L127" s="31" t="s">
        <v>1395</v>
      </c>
      <c r="M127" s="30" t="s">
        <v>830</v>
      </c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8.0" customHeight="1">
      <c r="A128" s="30">
        <v>127.0</v>
      </c>
      <c r="B128" s="30" t="s">
        <v>1396</v>
      </c>
      <c r="C128" s="39">
        <v>39850.69396990741</v>
      </c>
      <c r="D128" s="39"/>
      <c r="E128" s="40" t="s">
        <v>1397</v>
      </c>
      <c r="F128" s="31" t="s">
        <v>1340</v>
      </c>
      <c r="G128" s="30">
        <v>9.971462733E9</v>
      </c>
      <c r="H128" s="30">
        <v>9.971462733E9</v>
      </c>
      <c r="I128" s="31" t="s">
        <v>826</v>
      </c>
      <c r="J128" s="31" t="s">
        <v>1398</v>
      </c>
      <c r="K128" s="31" t="s">
        <v>914</v>
      </c>
      <c r="L128" s="31" t="s">
        <v>1399</v>
      </c>
      <c r="M128" s="30" t="s">
        <v>894</v>
      </c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8.0" customHeight="1">
      <c r="A129" s="30">
        <v>128.0</v>
      </c>
      <c r="B129" s="30" t="s">
        <v>1400</v>
      </c>
      <c r="C129" s="39">
        <v>39850.69934027778</v>
      </c>
      <c r="D129" s="39"/>
      <c r="E129" s="40" t="s">
        <v>1401</v>
      </c>
      <c r="F129" s="31" t="s">
        <v>882</v>
      </c>
      <c r="G129" s="30">
        <v>9.888283373E9</v>
      </c>
      <c r="H129" s="30">
        <v>9.888283373E9</v>
      </c>
      <c r="I129" s="31" t="s">
        <v>826</v>
      </c>
      <c r="J129" s="31" t="s">
        <v>1402</v>
      </c>
      <c r="K129" s="31" t="s">
        <v>858</v>
      </c>
      <c r="L129" s="31" t="s">
        <v>1403</v>
      </c>
      <c r="M129" s="30" t="s">
        <v>854</v>
      </c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8.0" customHeight="1">
      <c r="A130" s="30">
        <v>129.0</v>
      </c>
      <c r="B130" s="30" t="s">
        <v>1404</v>
      </c>
      <c r="C130" s="39">
        <v>39850.72287037037</v>
      </c>
      <c r="D130" s="39">
        <v>39858.61377314815</v>
      </c>
      <c r="E130" s="40" t="s">
        <v>1405</v>
      </c>
      <c r="F130" s="31" t="s">
        <v>955</v>
      </c>
      <c r="G130" s="30">
        <v>9.960947222E9</v>
      </c>
      <c r="H130" s="30">
        <v>9.960947222E9</v>
      </c>
      <c r="I130" s="31" t="s">
        <v>826</v>
      </c>
      <c r="J130" s="31" t="s">
        <v>1406</v>
      </c>
      <c r="K130" s="31" t="s">
        <v>1181</v>
      </c>
      <c r="L130" s="31" t="s">
        <v>1407</v>
      </c>
      <c r="M130" s="30" t="s">
        <v>830</v>
      </c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8.0" customHeight="1">
      <c r="A131" s="30">
        <v>130.0</v>
      </c>
      <c r="B131" s="30" t="s">
        <v>1408</v>
      </c>
      <c r="C131" s="39">
        <v>39850.74266203704</v>
      </c>
      <c r="D131" s="39"/>
      <c r="E131" s="40" t="s">
        <v>1409</v>
      </c>
      <c r="F131" s="31" t="s">
        <v>1410</v>
      </c>
      <c r="G131" s="30">
        <v>9.411256444E9</v>
      </c>
      <c r="H131" s="30">
        <v>9.837167437E9</v>
      </c>
      <c r="I131" s="31" t="s">
        <v>826</v>
      </c>
      <c r="J131" s="31" t="s">
        <v>1411</v>
      </c>
      <c r="K131" s="31" t="s">
        <v>1008</v>
      </c>
      <c r="L131" s="31" t="s">
        <v>1412</v>
      </c>
      <c r="M131" s="30" t="s">
        <v>894</v>
      </c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8.0" customHeight="1">
      <c r="A132" s="30">
        <v>131.0</v>
      </c>
      <c r="B132" s="30" t="s">
        <v>1413</v>
      </c>
      <c r="C132" s="39">
        <v>39850.746400462966</v>
      </c>
      <c r="D132" s="39"/>
      <c r="E132" s="40" t="s">
        <v>1414</v>
      </c>
      <c r="F132" s="31" t="s">
        <v>1415</v>
      </c>
      <c r="G132" s="30">
        <v>9.897443747E9</v>
      </c>
      <c r="H132" s="30">
        <v>9.897520481E9</v>
      </c>
      <c r="I132" s="31" t="s">
        <v>826</v>
      </c>
      <c r="J132" s="31" t="s">
        <v>1416</v>
      </c>
      <c r="K132" s="31" t="s">
        <v>858</v>
      </c>
      <c r="L132" s="31" t="s">
        <v>1417</v>
      </c>
      <c r="M132" s="30" t="s">
        <v>854</v>
      </c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8.0" customHeight="1">
      <c r="A133" s="30">
        <v>132.0</v>
      </c>
      <c r="B133" s="30" t="s">
        <v>1418</v>
      </c>
      <c r="C133" s="39">
        <v>39850.8762037037</v>
      </c>
      <c r="D133" s="39"/>
      <c r="E133" s="40" t="s">
        <v>1419</v>
      </c>
      <c r="F133" s="31" t="s">
        <v>1420</v>
      </c>
      <c r="G133" s="30">
        <v>2381385.0</v>
      </c>
      <c r="H133" s="30"/>
      <c r="I133" s="31" t="s">
        <v>826</v>
      </c>
      <c r="J133" s="31" t="s">
        <v>1421</v>
      </c>
      <c r="K133" s="31" t="s">
        <v>835</v>
      </c>
      <c r="L133" s="31" t="s">
        <v>1422</v>
      </c>
      <c r="M133" s="30" t="s">
        <v>938</v>
      </c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8.0" customHeight="1">
      <c r="A134" s="30">
        <v>133.0</v>
      </c>
      <c r="B134" s="30" t="s">
        <v>1423</v>
      </c>
      <c r="C134" s="39">
        <v>39851.45193287037</v>
      </c>
      <c r="D134" s="39"/>
      <c r="E134" s="40" t="s">
        <v>1424</v>
      </c>
      <c r="F134" s="31" t="s">
        <v>1425</v>
      </c>
      <c r="G134" s="30">
        <v>9.729050812E9</v>
      </c>
      <c r="H134" s="30">
        <v>4654627.0</v>
      </c>
      <c r="I134" s="31" t="s">
        <v>826</v>
      </c>
      <c r="J134" s="31" t="s">
        <v>883</v>
      </c>
      <c r="K134" s="31" t="s">
        <v>858</v>
      </c>
      <c r="L134" s="31" t="s">
        <v>1426</v>
      </c>
      <c r="M134" s="30" t="s">
        <v>894</v>
      </c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8.0" customHeight="1">
      <c r="A135" s="30">
        <v>134.0</v>
      </c>
      <c r="B135" s="30" t="s">
        <v>1427</v>
      </c>
      <c r="C135" s="39">
        <v>39851.45607638889</v>
      </c>
      <c r="D135" s="39">
        <v>39861.67113425926</v>
      </c>
      <c r="E135" s="40" t="s">
        <v>1428</v>
      </c>
      <c r="F135" s="31" t="s">
        <v>1429</v>
      </c>
      <c r="G135" s="30">
        <v>2.5460908E7</v>
      </c>
      <c r="H135" s="30">
        <v>9.42201614E9</v>
      </c>
      <c r="I135" s="31" t="s">
        <v>826</v>
      </c>
      <c r="J135" s="31" t="s">
        <v>1430</v>
      </c>
      <c r="K135" s="31" t="s">
        <v>1227</v>
      </c>
      <c r="L135" s="31" t="s">
        <v>1431</v>
      </c>
      <c r="M135" s="30" t="s">
        <v>830</v>
      </c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8.0" customHeight="1">
      <c r="A136" s="30">
        <v>135.0</v>
      </c>
      <c r="B136" s="30" t="s">
        <v>1432</v>
      </c>
      <c r="C136" s="39">
        <v>39851.47541666667</v>
      </c>
      <c r="D136" s="39">
        <v>39857.72241898148</v>
      </c>
      <c r="E136" s="40" t="s">
        <v>1433</v>
      </c>
      <c r="F136" s="31" t="s">
        <v>941</v>
      </c>
      <c r="G136" s="30">
        <v>9.90262244E9</v>
      </c>
      <c r="H136" s="30">
        <v>9.90262244E9</v>
      </c>
      <c r="I136" s="31" t="s">
        <v>826</v>
      </c>
      <c r="J136" s="31" t="s">
        <v>1434</v>
      </c>
      <c r="K136" s="31" t="s">
        <v>1435</v>
      </c>
      <c r="L136" s="31" t="s">
        <v>1436</v>
      </c>
      <c r="M136" s="30" t="s">
        <v>830</v>
      </c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8.0" customHeight="1">
      <c r="A137" s="30">
        <v>136.0</v>
      </c>
      <c r="B137" s="30" t="s">
        <v>1437</v>
      </c>
      <c r="C137" s="39">
        <v>39851.489907407406</v>
      </c>
      <c r="D137" s="39"/>
      <c r="E137" s="40" t="s">
        <v>1438</v>
      </c>
      <c r="F137" s="31" t="s">
        <v>1439</v>
      </c>
      <c r="G137" s="30">
        <v>224148.0</v>
      </c>
      <c r="H137" s="30">
        <v>9.460847074E9</v>
      </c>
      <c r="I137" s="31" t="s">
        <v>826</v>
      </c>
      <c r="J137" s="31" t="s">
        <v>1440</v>
      </c>
      <c r="K137" s="31" t="s">
        <v>975</v>
      </c>
      <c r="L137" s="31" t="s">
        <v>1441</v>
      </c>
      <c r="M137" s="30" t="s">
        <v>854</v>
      </c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8.0" customHeight="1">
      <c r="A138" s="30">
        <v>137.0</v>
      </c>
      <c r="B138" s="30" t="s">
        <v>1442</v>
      </c>
      <c r="C138" s="39">
        <v>39851.502175925925</v>
      </c>
      <c r="D138" s="39">
        <v>39854.424155092594</v>
      </c>
      <c r="E138" s="40" t="s">
        <v>1443</v>
      </c>
      <c r="F138" s="31" t="s">
        <v>1032</v>
      </c>
      <c r="G138" s="30">
        <v>9.888995939E9</v>
      </c>
      <c r="H138" s="30">
        <v>1.7226333869E10</v>
      </c>
      <c r="I138" s="31" t="s">
        <v>826</v>
      </c>
      <c r="J138" s="31" t="s">
        <v>1444</v>
      </c>
      <c r="K138" s="31" t="s">
        <v>1445</v>
      </c>
      <c r="L138" s="31" t="s">
        <v>1446</v>
      </c>
      <c r="M138" s="30" t="s">
        <v>830</v>
      </c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8.0" customHeight="1">
      <c r="A139" s="30">
        <v>138.0</v>
      </c>
      <c r="B139" s="30" t="s">
        <v>1447</v>
      </c>
      <c r="C139" s="39">
        <v>39851.50383101852</v>
      </c>
      <c r="D139" s="39">
        <v>39854.67217592592</v>
      </c>
      <c r="E139" s="40" t="s">
        <v>1448</v>
      </c>
      <c r="F139" s="31" t="s">
        <v>1449</v>
      </c>
      <c r="G139" s="30">
        <v>9.015101327E9</v>
      </c>
      <c r="H139" s="30">
        <v>9.015101327E9</v>
      </c>
      <c r="I139" s="31" t="s">
        <v>826</v>
      </c>
      <c r="J139" s="31" t="s">
        <v>1450</v>
      </c>
      <c r="K139" s="31" t="s">
        <v>1451</v>
      </c>
      <c r="L139" s="31" t="s">
        <v>1452</v>
      </c>
      <c r="M139" s="30" t="s">
        <v>830</v>
      </c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8.0" customHeight="1">
      <c r="A140" s="30">
        <v>139.0</v>
      </c>
      <c r="B140" s="30" t="s">
        <v>1453</v>
      </c>
      <c r="C140" s="39">
        <v>39851.50443287037</v>
      </c>
      <c r="D140" s="39">
        <v>39851.69663194445</v>
      </c>
      <c r="E140" s="40" t="s">
        <v>1454</v>
      </c>
      <c r="F140" s="31" t="s">
        <v>1455</v>
      </c>
      <c r="G140" s="30">
        <v>9.829042524E9</v>
      </c>
      <c r="H140" s="30">
        <v>9.950864643E9</v>
      </c>
      <c r="I140" s="31" t="s">
        <v>826</v>
      </c>
      <c r="J140" s="31" t="s">
        <v>1096</v>
      </c>
      <c r="K140" s="31" t="s">
        <v>925</v>
      </c>
      <c r="L140" s="31" t="s">
        <v>1456</v>
      </c>
      <c r="M140" s="30" t="s">
        <v>830</v>
      </c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8.0" customHeight="1">
      <c r="A141" s="30">
        <v>140.0</v>
      </c>
      <c r="B141" s="30" t="s">
        <v>1457</v>
      </c>
      <c r="C141" s="39">
        <v>39851.50502314815</v>
      </c>
      <c r="D141" s="39">
        <v>39860.718136574076</v>
      </c>
      <c r="E141" s="40" t="s">
        <v>1458</v>
      </c>
      <c r="F141" s="31" t="s">
        <v>1316</v>
      </c>
      <c r="G141" s="30">
        <v>9.953938945E9</v>
      </c>
      <c r="H141" s="30">
        <v>9.953938945E9</v>
      </c>
      <c r="I141" s="31" t="s">
        <v>826</v>
      </c>
      <c r="J141" s="31" t="s">
        <v>1459</v>
      </c>
      <c r="K141" s="31" t="s">
        <v>975</v>
      </c>
      <c r="L141" s="31" t="s">
        <v>1460</v>
      </c>
      <c r="M141" s="30" t="s">
        <v>830</v>
      </c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8.0" customHeight="1">
      <c r="A142" s="30">
        <v>141.0</v>
      </c>
      <c r="B142" s="30" t="s">
        <v>1461</v>
      </c>
      <c r="C142" s="39">
        <v>39851.51493055555</v>
      </c>
      <c r="D142" s="39">
        <v>39855.553923611114</v>
      </c>
      <c r="E142" s="40" t="s">
        <v>1462</v>
      </c>
      <c r="F142" s="31" t="s">
        <v>1463</v>
      </c>
      <c r="G142" s="30">
        <v>9.815128791E9</v>
      </c>
      <c r="H142" s="30"/>
      <c r="I142" s="31" t="s">
        <v>826</v>
      </c>
      <c r="J142" s="31" t="s">
        <v>1440</v>
      </c>
      <c r="K142" s="31" t="s">
        <v>975</v>
      </c>
      <c r="L142" s="31" t="s">
        <v>1464</v>
      </c>
      <c r="M142" s="30" t="s">
        <v>830</v>
      </c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8.0" customHeight="1">
      <c r="A143" s="30">
        <v>142.0</v>
      </c>
      <c r="B143" s="30" t="s">
        <v>1465</v>
      </c>
      <c r="C143" s="39">
        <v>39851.515</v>
      </c>
      <c r="D143" s="39">
        <v>39861.66916666667</v>
      </c>
      <c r="E143" s="40" t="s">
        <v>1466</v>
      </c>
      <c r="F143" s="31" t="s">
        <v>1467</v>
      </c>
      <c r="G143" s="30">
        <v>2.7661805E7</v>
      </c>
      <c r="H143" s="30">
        <v>9.88138044E9</v>
      </c>
      <c r="I143" s="31" t="s">
        <v>826</v>
      </c>
      <c r="J143" s="31" t="s">
        <v>1468</v>
      </c>
      <c r="K143" s="31" t="s">
        <v>914</v>
      </c>
      <c r="L143" s="31" t="s">
        <v>1469</v>
      </c>
      <c r="M143" s="30" t="s">
        <v>830</v>
      </c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8.0" customHeight="1">
      <c r="A144" s="30">
        <v>143.0</v>
      </c>
      <c r="B144" s="30" t="s">
        <v>1470</v>
      </c>
      <c r="C144" s="39">
        <v>39851.51681712963</v>
      </c>
      <c r="D144" s="39">
        <v>39855.43512731481</v>
      </c>
      <c r="E144" s="40" t="s">
        <v>734</v>
      </c>
      <c r="F144" s="31" t="s">
        <v>1471</v>
      </c>
      <c r="G144" s="30">
        <v>9.417252862E9</v>
      </c>
      <c r="H144" s="30">
        <v>9.316421016E9</v>
      </c>
      <c r="I144" s="31" t="s">
        <v>826</v>
      </c>
      <c r="J144" s="31" t="s">
        <v>883</v>
      </c>
      <c r="K144" s="31" t="s">
        <v>858</v>
      </c>
      <c r="L144" s="31" t="s">
        <v>1472</v>
      </c>
      <c r="M144" s="30" t="s">
        <v>830</v>
      </c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8.0" customHeight="1">
      <c r="A145" s="30">
        <v>144.0</v>
      </c>
      <c r="B145" s="30" t="s">
        <v>1473</v>
      </c>
      <c r="C145" s="39">
        <v>39851.53607638889</v>
      </c>
      <c r="D145" s="39"/>
      <c r="E145" s="40" t="s">
        <v>1474</v>
      </c>
      <c r="F145" s="31" t="s">
        <v>1475</v>
      </c>
      <c r="G145" s="30">
        <v>9.88840006E9</v>
      </c>
      <c r="H145" s="30">
        <v>9.464400064E9</v>
      </c>
      <c r="I145" s="31" t="s">
        <v>826</v>
      </c>
      <c r="J145" s="31" t="s">
        <v>898</v>
      </c>
      <c r="K145" s="31" t="s">
        <v>828</v>
      </c>
      <c r="L145" s="31" t="s">
        <v>1476</v>
      </c>
      <c r="M145" s="30" t="s">
        <v>854</v>
      </c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8.0" customHeight="1">
      <c r="A146" s="30">
        <v>145.0</v>
      </c>
      <c r="B146" s="30" t="s">
        <v>1477</v>
      </c>
      <c r="C146" s="39">
        <v>39851.551574074074</v>
      </c>
      <c r="D146" s="39">
        <v>39857.74560185185</v>
      </c>
      <c r="E146" s="40" t="s">
        <v>1108</v>
      </c>
      <c r="F146" s="31" t="s">
        <v>1478</v>
      </c>
      <c r="G146" s="30">
        <v>9.2185776E9</v>
      </c>
      <c r="H146" s="30">
        <v>9.2185776E9</v>
      </c>
      <c r="I146" s="31" t="s">
        <v>826</v>
      </c>
      <c r="J146" s="31" t="s">
        <v>913</v>
      </c>
      <c r="K146" s="31" t="s">
        <v>914</v>
      </c>
      <c r="L146" s="31" t="s">
        <v>1479</v>
      </c>
      <c r="M146" s="30" t="s">
        <v>830</v>
      </c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8.0" customHeight="1">
      <c r="A147" s="30">
        <v>146.0</v>
      </c>
      <c r="B147" s="30" t="s">
        <v>1480</v>
      </c>
      <c r="C147" s="39">
        <v>39851.557974537034</v>
      </c>
      <c r="D147" s="39"/>
      <c r="E147" s="40" t="s">
        <v>1481</v>
      </c>
      <c r="F147" s="31" t="s">
        <v>1482</v>
      </c>
      <c r="G147" s="30">
        <v>9.225328717E9</v>
      </c>
      <c r="H147" s="30">
        <v>9.890605552E9</v>
      </c>
      <c r="I147" s="31" t="s">
        <v>826</v>
      </c>
      <c r="J147" s="31" t="s">
        <v>1483</v>
      </c>
      <c r="K147" s="31" t="s">
        <v>1008</v>
      </c>
      <c r="L147" s="31" t="s">
        <v>1484</v>
      </c>
      <c r="M147" s="30" t="s">
        <v>854</v>
      </c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8.0" customHeight="1">
      <c r="A148" s="30">
        <v>147.0</v>
      </c>
      <c r="B148" s="30" t="s">
        <v>1485</v>
      </c>
      <c r="C148" s="39">
        <v>39851.558483796296</v>
      </c>
      <c r="D148" s="39">
        <v>39854.42091435185</v>
      </c>
      <c r="E148" s="40" t="s">
        <v>1486</v>
      </c>
      <c r="F148" s="31" t="s">
        <v>1487</v>
      </c>
      <c r="G148" s="30">
        <v>9.999670098E9</v>
      </c>
      <c r="H148" s="30">
        <v>9.999670098E9</v>
      </c>
      <c r="I148" s="31" t="s">
        <v>826</v>
      </c>
      <c r="J148" s="31" t="s">
        <v>1488</v>
      </c>
      <c r="K148" s="31" t="s">
        <v>1435</v>
      </c>
      <c r="L148" s="31" t="s">
        <v>1489</v>
      </c>
      <c r="M148" s="30" t="s">
        <v>830</v>
      </c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8.0" customHeight="1">
      <c r="A149" s="30">
        <v>148.0</v>
      </c>
      <c r="B149" s="30" t="s">
        <v>1490</v>
      </c>
      <c r="C149" s="39">
        <v>39851.56351851852</v>
      </c>
      <c r="D149" s="39"/>
      <c r="E149" s="40" t="s">
        <v>1491</v>
      </c>
      <c r="F149" s="31" t="s">
        <v>833</v>
      </c>
      <c r="G149" s="30">
        <v>9.871620268E9</v>
      </c>
      <c r="H149" s="30"/>
      <c r="I149" s="31" t="s">
        <v>826</v>
      </c>
      <c r="J149" s="31" t="s">
        <v>1492</v>
      </c>
      <c r="K149" s="31" t="s">
        <v>1493</v>
      </c>
      <c r="L149" s="31" t="s">
        <v>1494</v>
      </c>
      <c r="M149" s="30" t="s">
        <v>854</v>
      </c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8.0" customHeight="1">
      <c r="A150" s="30">
        <v>149.0</v>
      </c>
      <c r="B150" s="30" t="s">
        <v>1495</v>
      </c>
      <c r="C150" s="39">
        <v>39851.56539351852</v>
      </c>
      <c r="D150" s="39"/>
      <c r="E150" s="40" t="s">
        <v>1496</v>
      </c>
      <c r="F150" s="31" t="s">
        <v>1154</v>
      </c>
      <c r="G150" s="30">
        <v>9.916754161E9</v>
      </c>
      <c r="H150" s="30">
        <v>9.886844883E9</v>
      </c>
      <c r="I150" s="31" t="s">
        <v>826</v>
      </c>
      <c r="J150" s="31" t="s">
        <v>1284</v>
      </c>
      <c r="K150" s="31" t="s">
        <v>858</v>
      </c>
      <c r="L150" s="31" t="s">
        <v>1497</v>
      </c>
      <c r="M150" s="30" t="s">
        <v>938</v>
      </c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8.0" customHeight="1">
      <c r="A151" s="30">
        <v>150.0</v>
      </c>
      <c r="B151" s="30" t="s">
        <v>1498</v>
      </c>
      <c r="C151" s="39">
        <v>39851.583287037036</v>
      </c>
      <c r="D151" s="39">
        <v>39865.47603009259</v>
      </c>
      <c r="E151" s="40" t="s">
        <v>1499</v>
      </c>
      <c r="F151" s="31" t="s">
        <v>1500</v>
      </c>
      <c r="G151" s="30">
        <v>9.889782522E9</v>
      </c>
      <c r="H151" s="30">
        <v>9.889479504E9</v>
      </c>
      <c r="I151" s="31" t="s">
        <v>826</v>
      </c>
      <c r="J151" s="31" t="s">
        <v>1501</v>
      </c>
      <c r="K151" s="31" t="s">
        <v>840</v>
      </c>
      <c r="L151" s="31" t="s">
        <v>1502</v>
      </c>
      <c r="M151" s="30" t="s">
        <v>830</v>
      </c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8.0" customHeight="1">
      <c r="A152" s="30">
        <v>151.0</v>
      </c>
      <c r="B152" s="30" t="s">
        <v>1503</v>
      </c>
      <c r="C152" s="39">
        <v>39851.58534722222</v>
      </c>
      <c r="D152" s="39">
        <v>39863.68918981482</v>
      </c>
      <c r="E152" s="40" t="s">
        <v>1504</v>
      </c>
      <c r="F152" s="31" t="s">
        <v>1505</v>
      </c>
      <c r="G152" s="30">
        <v>4.1510762E7</v>
      </c>
      <c r="H152" s="30">
        <v>9.880158853E9</v>
      </c>
      <c r="I152" s="31" t="s">
        <v>826</v>
      </c>
      <c r="J152" s="31" t="s">
        <v>1506</v>
      </c>
      <c r="K152" s="31" t="s">
        <v>858</v>
      </c>
      <c r="L152" s="31" t="s">
        <v>1507</v>
      </c>
      <c r="M152" s="30" t="s">
        <v>830</v>
      </c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8.0" customHeight="1">
      <c r="A153" s="30">
        <v>152.0</v>
      </c>
      <c r="B153" s="30" t="s">
        <v>1508</v>
      </c>
      <c r="C153" s="39">
        <v>39851.64194444445</v>
      </c>
      <c r="D153" s="39">
        <v>39854.619791666664</v>
      </c>
      <c r="E153" s="40" t="s">
        <v>1509</v>
      </c>
      <c r="F153" s="31" t="s">
        <v>1510</v>
      </c>
      <c r="G153" s="30">
        <v>9.922429832E9</v>
      </c>
      <c r="H153" s="30">
        <v>9.331097776E9</v>
      </c>
      <c r="I153" s="31" t="s">
        <v>826</v>
      </c>
      <c r="J153" s="31" t="s">
        <v>1007</v>
      </c>
      <c r="K153" s="31" t="s">
        <v>1008</v>
      </c>
      <c r="L153" s="31" t="s">
        <v>1511</v>
      </c>
      <c r="M153" s="30" t="s">
        <v>830</v>
      </c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8.0" customHeight="1">
      <c r="A154" s="30">
        <v>153.0</v>
      </c>
      <c r="B154" s="30" t="s">
        <v>1512</v>
      </c>
      <c r="C154" s="39">
        <v>39851.64196759259</v>
      </c>
      <c r="D154" s="39"/>
      <c r="E154" s="40" t="s">
        <v>1513</v>
      </c>
      <c r="F154" s="31" t="s">
        <v>1514</v>
      </c>
      <c r="G154" s="30">
        <v>2412793.0</v>
      </c>
      <c r="H154" s="30">
        <v>9.794493172E9</v>
      </c>
      <c r="I154" s="31" t="s">
        <v>826</v>
      </c>
      <c r="J154" s="31" t="s">
        <v>1515</v>
      </c>
      <c r="K154" s="31" t="s">
        <v>840</v>
      </c>
      <c r="L154" s="31" t="s">
        <v>1516</v>
      </c>
      <c r="M154" s="30" t="s">
        <v>854</v>
      </c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8.0" customHeight="1">
      <c r="A155" s="30">
        <v>154.0</v>
      </c>
      <c r="B155" s="30" t="s">
        <v>1517</v>
      </c>
      <c r="C155" s="39">
        <v>39851.646574074075</v>
      </c>
      <c r="D155" s="39">
        <v>39861.49105324074</v>
      </c>
      <c r="E155" s="40" t="s">
        <v>1518</v>
      </c>
      <c r="F155" s="31" t="s">
        <v>1109</v>
      </c>
      <c r="G155" s="30">
        <v>9.81070589E9</v>
      </c>
      <c r="H155" s="30">
        <v>9.911411638E9</v>
      </c>
      <c r="I155" s="31" t="s">
        <v>826</v>
      </c>
      <c r="J155" s="31" t="s">
        <v>857</v>
      </c>
      <c r="K155" s="31" t="s">
        <v>858</v>
      </c>
      <c r="L155" s="31" t="s">
        <v>1519</v>
      </c>
      <c r="M155" s="30" t="s">
        <v>830</v>
      </c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8.0" customHeight="1">
      <c r="A156" s="30">
        <v>155.0</v>
      </c>
      <c r="B156" s="30" t="s">
        <v>1520</v>
      </c>
      <c r="C156" s="39">
        <v>39851.654375</v>
      </c>
      <c r="D156" s="39"/>
      <c r="E156" s="40" t="s">
        <v>1521</v>
      </c>
      <c r="F156" s="31" t="s">
        <v>1057</v>
      </c>
      <c r="G156" s="30">
        <v>2.2292434E7</v>
      </c>
      <c r="H156" s="30">
        <v>9.836300404E9</v>
      </c>
      <c r="I156" s="31" t="s">
        <v>826</v>
      </c>
      <c r="J156" s="31" t="s">
        <v>1522</v>
      </c>
      <c r="K156" s="31" t="s">
        <v>828</v>
      </c>
      <c r="L156" s="31" t="s">
        <v>1523</v>
      </c>
      <c r="M156" s="30" t="s">
        <v>854</v>
      </c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8.0" customHeight="1">
      <c r="A157" s="30">
        <v>156.0</v>
      </c>
      <c r="B157" s="30" t="s">
        <v>1524</v>
      </c>
      <c r="C157" s="39">
        <v>39851.66444444445</v>
      </c>
      <c r="D157" s="39">
        <v>39854.49891203704</v>
      </c>
      <c r="E157" s="40" t="s">
        <v>1525</v>
      </c>
      <c r="F157" s="31" t="s">
        <v>1526</v>
      </c>
      <c r="G157" s="30">
        <v>9.422201441E9</v>
      </c>
      <c r="H157" s="30">
        <v>9.422201441E9</v>
      </c>
      <c r="I157" s="31" t="s">
        <v>826</v>
      </c>
      <c r="J157" s="31" t="s">
        <v>1007</v>
      </c>
      <c r="K157" s="31" t="s">
        <v>1008</v>
      </c>
      <c r="L157" s="31" t="s">
        <v>1527</v>
      </c>
      <c r="M157" s="30" t="s">
        <v>830</v>
      </c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8.0" customHeight="1">
      <c r="A158" s="30">
        <v>157.0</v>
      </c>
      <c r="B158" s="30" t="s">
        <v>1528</v>
      </c>
      <c r="C158" s="39">
        <v>39851.67224537037</v>
      </c>
      <c r="D158" s="39">
        <v>39864.751979166664</v>
      </c>
      <c r="E158" s="40" t="s">
        <v>1529</v>
      </c>
      <c r="F158" s="31" t="s">
        <v>1041</v>
      </c>
      <c r="G158" s="30">
        <v>3295705.0</v>
      </c>
      <c r="H158" s="30">
        <v>9.878455501E9</v>
      </c>
      <c r="I158" s="31" t="s">
        <v>826</v>
      </c>
      <c r="J158" s="31" t="s">
        <v>1530</v>
      </c>
      <c r="K158" s="31" t="s">
        <v>995</v>
      </c>
      <c r="L158" s="31" t="s">
        <v>1531</v>
      </c>
      <c r="M158" s="30" t="s">
        <v>830</v>
      </c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8.0" customHeight="1">
      <c r="A159" s="30">
        <v>158.0</v>
      </c>
      <c r="B159" s="30" t="s">
        <v>1532</v>
      </c>
      <c r="C159" s="39">
        <v>39851.691458333335</v>
      </c>
      <c r="D159" s="39"/>
      <c r="E159" s="40" t="s">
        <v>1533</v>
      </c>
      <c r="F159" s="31" t="s">
        <v>877</v>
      </c>
      <c r="G159" s="30">
        <v>9.311179692E9</v>
      </c>
      <c r="H159" s="30">
        <v>9.811179692E9</v>
      </c>
      <c r="I159" s="31" t="s">
        <v>826</v>
      </c>
      <c r="J159" s="31" t="s">
        <v>1534</v>
      </c>
      <c r="K159" s="31" t="s">
        <v>840</v>
      </c>
      <c r="L159" s="31" t="s">
        <v>1535</v>
      </c>
      <c r="M159" s="30" t="s">
        <v>854</v>
      </c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8.0" customHeight="1">
      <c r="A160" s="30">
        <v>159.0</v>
      </c>
      <c r="B160" s="30" t="s">
        <v>1536</v>
      </c>
      <c r="C160" s="39">
        <v>39851.71052083333</v>
      </c>
      <c r="D160" s="39"/>
      <c r="E160" s="40" t="s">
        <v>1537</v>
      </c>
      <c r="F160" s="31" t="s">
        <v>877</v>
      </c>
      <c r="G160" s="30">
        <v>9.911427215E9</v>
      </c>
      <c r="H160" s="30">
        <v>9.911427215E9</v>
      </c>
      <c r="I160" s="31" t="s">
        <v>826</v>
      </c>
      <c r="J160" s="31" t="s">
        <v>1538</v>
      </c>
      <c r="K160" s="31" t="s">
        <v>1063</v>
      </c>
      <c r="L160" s="31" t="s">
        <v>1539</v>
      </c>
      <c r="M160" s="30" t="s">
        <v>894</v>
      </c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8.0" customHeight="1">
      <c r="A161" s="30">
        <v>160.0</v>
      </c>
      <c r="B161" s="30" t="s">
        <v>1540</v>
      </c>
      <c r="C161" s="39">
        <v>39851.731412037036</v>
      </c>
      <c r="D161" s="39"/>
      <c r="E161" s="40" t="s">
        <v>1541</v>
      </c>
      <c r="F161" s="31" t="s">
        <v>929</v>
      </c>
      <c r="G161" s="30">
        <v>9.888176574E9</v>
      </c>
      <c r="H161" s="30">
        <v>9.463709801E9</v>
      </c>
      <c r="I161" s="31" t="s">
        <v>826</v>
      </c>
      <c r="J161" s="31" t="s">
        <v>1542</v>
      </c>
      <c r="K161" s="31" t="s">
        <v>846</v>
      </c>
      <c r="L161" s="31" t="s">
        <v>1543</v>
      </c>
      <c r="M161" s="30" t="s">
        <v>894</v>
      </c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8.0" customHeight="1">
      <c r="A162" s="30">
        <v>161.0</v>
      </c>
      <c r="B162" s="30" t="s">
        <v>1544</v>
      </c>
      <c r="C162" s="39">
        <v>39851.74230324074</v>
      </c>
      <c r="D162" s="39">
        <v>39861.42103009259</v>
      </c>
      <c r="E162" s="40" t="s">
        <v>1545</v>
      </c>
      <c r="F162" s="31" t="s">
        <v>1546</v>
      </c>
      <c r="G162" s="30">
        <v>9.988557906E9</v>
      </c>
      <c r="H162" s="30">
        <v>9.256036642E9</v>
      </c>
      <c r="I162" s="31" t="s">
        <v>826</v>
      </c>
      <c r="J162" s="31" t="s">
        <v>857</v>
      </c>
      <c r="K162" s="31" t="s">
        <v>858</v>
      </c>
      <c r="L162" s="31" t="s">
        <v>1547</v>
      </c>
      <c r="M162" s="30" t="s">
        <v>830</v>
      </c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8.0" customHeight="1">
      <c r="A163" s="30">
        <v>162.0</v>
      </c>
      <c r="B163" s="30" t="s">
        <v>1548</v>
      </c>
      <c r="C163" s="39">
        <v>39851.74388888889</v>
      </c>
      <c r="D163" s="39">
        <v>39852.888194444444</v>
      </c>
      <c r="E163" s="40" t="s">
        <v>1549</v>
      </c>
      <c r="F163" s="31" t="s">
        <v>877</v>
      </c>
      <c r="G163" s="30">
        <v>9.212393668E9</v>
      </c>
      <c r="H163" s="30">
        <v>9.212393668E9</v>
      </c>
      <c r="I163" s="31" t="s">
        <v>826</v>
      </c>
      <c r="J163" s="31" t="s">
        <v>834</v>
      </c>
      <c r="K163" s="31" t="s">
        <v>835</v>
      </c>
      <c r="L163" s="31" t="s">
        <v>1550</v>
      </c>
      <c r="M163" s="30" t="s">
        <v>830</v>
      </c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8.0" customHeight="1">
      <c r="A164" s="30">
        <v>163.0</v>
      </c>
      <c r="B164" s="30" t="s">
        <v>1551</v>
      </c>
      <c r="C164" s="39">
        <v>39851.75383101852</v>
      </c>
      <c r="D164" s="39">
        <v>39864.74542824074</v>
      </c>
      <c r="E164" s="40" t="s">
        <v>1552</v>
      </c>
      <c r="F164" s="31" t="s">
        <v>862</v>
      </c>
      <c r="G164" s="30">
        <v>2.5631147E7</v>
      </c>
      <c r="H164" s="30">
        <v>9.880009947E9</v>
      </c>
      <c r="I164" s="31" t="s">
        <v>826</v>
      </c>
      <c r="J164" s="31" t="s">
        <v>878</v>
      </c>
      <c r="K164" s="31" t="s">
        <v>858</v>
      </c>
      <c r="L164" s="31" t="s">
        <v>1553</v>
      </c>
      <c r="M164" s="30" t="s">
        <v>830</v>
      </c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8.0" customHeight="1">
      <c r="A165" s="30">
        <v>164.0</v>
      </c>
      <c r="B165" s="30" t="s">
        <v>1554</v>
      </c>
      <c r="C165" s="39">
        <v>39851.77678240741</v>
      </c>
      <c r="D165" s="39"/>
      <c r="E165" s="40" t="s">
        <v>1555</v>
      </c>
      <c r="F165" s="31" t="s">
        <v>1556</v>
      </c>
      <c r="G165" s="30">
        <v>9.216118154E9</v>
      </c>
      <c r="H165" s="30">
        <v>9.216118154E9</v>
      </c>
      <c r="I165" s="31" t="s">
        <v>826</v>
      </c>
      <c r="J165" s="31" t="s">
        <v>1557</v>
      </c>
      <c r="K165" s="31" t="s">
        <v>957</v>
      </c>
      <c r="L165" s="31" t="s">
        <v>1558</v>
      </c>
      <c r="M165" s="30" t="s">
        <v>894</v>
      </c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8.0" customHeight="1">
      <c r="A166" s="30">
        <v>165.0</v>
      </c>
      <c r="B166" s="30" t="s">
        <v>1559</v>
      </c>
      <c r="C166" s="39">
        <v>39851.777604166666</v>
      </c>
      <c r="D166" s="39"/>
      <c r="E166" s="40" t="s">
        <v>1560</v>
      </c>
      <c r="F166" s="31" t="s">
        <v>941</v>
      </c>
      <c r="G166" s="30">
        <v>4.1721834E7</v>
      </c>
      <c r="H166" s="30">
        <v>9.741539781E9</v>
      </c>
      <c r="I166" s="31" t="s">
        <v>826</v>
      </c>
      <c r="J166" s="31" t="s">
        <v>1561</v>
      </c>
      <c r="K166" s="31" t="s">
        <v>858</v>
      </c>
      <c r="L166" s="31" t="s">
        <v>1562</v>
      </c>
      <c r="M166" s="30" t="s">
        <v>854</v>
      </c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8.0" customHeight="1">
      <c r="A167" s="30">
        <v>166.0</v>
      </c>
      <c r="B167" s="30" t="s">
        <v>1563</v>
      </c>
      <c r="C167" s="39">
        <v>39851.79850694445</v>
      </c>
      <c r="D167" s="39">
        <v>39855.65520833333</v>
      </c>
      <c r="E167" s="40" t="s">
        <v>1564</v>
      </c>
      <c r="F167" s="31" t="s">
        <v>941</v>
      </c>
      <c r="G167" s="30">
        <v>9.844773333E9</v>
      </c>
      <c r="H167" s="30">
        <v>9.844773333E9</v>
      </c>
      <c r="I167" s="31" t="s">
        <v>826</v>
      </c>
      <c r="J167" s="31" t="s">
        <v>1565</v>
      </c>
      <c r="K167" s="31" t="s">
        <v>975</v>
      </c>
      <c r="L167" s="31" t="s">
        <v>1566</v>
      </c>
      <c r="M167" s="30" t="s">
        <v>830</v>
      </c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8.0" customHeight="1">
      <c r="A168" s="30">
        <v>167.0</v>
      </c>
      <c r="B168" s="30" t="s">
        <v>1567</v>
      </c>
      <c r="C168" s="39">
        <v>39851.89297453704</v>
      </c>
      <c r="D168" s="39"/>
      <c r="E168" s="40" t="s">
        <v>1568</v>
      </c>
      <c r="F168" s="31" t="s">
        <v>872</v>
      </c>
      <c r="G168" s="30">
        <v>9.999086539E9</v>
      </c>
      <c r="H168" s="30">
        <v>9.350507019E9</v>
      </c>
      <c r="I168" s="31" t="s">
        <v>826</v>
      </c>
      <c r="J168" s="31" t="s">
        <v>857</v>
      </c>
      <c r="K168" s="31" t="s">
        <v>858</v>
      </c>
      <c r="L168" s="31" t="s">
        <v>1569</v>
      </c>
      <c r="M168" s="30" t="s">
        <v>894</v>
      </c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8.0" customHeight="1">
      <c r="A169" s="30">
        <v>168.0</v>
      </c>
      <c r="B169" s="30" t="s">
        <v>1570</v>
      </c>
      <c r="C169" s="39">
        <v>39852.4565625</v>
      </c>
      <c r="D169" s="39"/>
      <c r="E169" s="40" t="s">
        <v>1571</v>
      </c>
      <c r="F169" s="31" t="s">
        <v>833</v>
      </c>
      <c r="G169" s="30">
        <v>2.6277574E7</v>
      </c>
      <c r="H169" s="30">
        <v>9.999133174E9</v>
      </c>
      <c r="I169" s="31" t="s">
        <v>826</v>
      </c>
      <c r="J169" s="31" t="s">
        <v>1572</v>
      </c>
      <c r="K169" s="31" t="s">
        <v>943</v>
      </c>
      <c r="L169" s="31" t="s">
        <v>1573</v>
      </c>
      <c r="M169" s="30" t="s">
        <v>854</v>
      </c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8.0" customHeight="1">
      <c r="A170" s="30">
        <v>169.0</v>
      </c>
      <c r="B170" s="30" t="s">
        <v>1574</v>
      </c>
      <c r="C170" s="39">
        <v>39852.511921296296</v>
      </c>
      <c r="D170" s="39"/>
      <c r="E170" s="40" t="s">
        <v>1575</v>
      </c>
      <c r="F170" s="31" t="s">
        <v>1576</v>
      </c>
      <c r="G170" s="30">
        <v>9.897443747E9</v>
      </c>
      <c r="H170" s="30">
        <v>9.897520481E9</v>
      </c>
      <c r="I170" s="31" t="s">
        <v>826</v>
      </c>
      <c r="J170" s="31" t="s">
        <v>1577</v>
      </c>
      <c r="K170" s="31" t="s">
        <v>975</v>
      </c>
      <c r="L170" s="31" t="s">
        <v>1578</v>
      </c>
      <c r="M170" s="30" t="s">
        <v>854</v>
      </c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8.0" customHeight="1">
      <c r="A171" s="30">
        <v>170.0</v>
      </c>
      <c r="B171" s="30" t="s">
        <v>1579</v>
      </c>
      <c r="C171" s="39">
        <v>39852.51795138889</v>
      </c>
      <c r="D171" s="39"/>
      <c r="E171" s="40" t="s">
        <v>1580</v>
      </c>
      <c r="F171" s="31" t="s">
        <v>1581</v>
      </c>
      <c r="G171" s="30">
        <v>9.897443747E9</v>
      </c>
      <c r="H171" s="30">
        <v>9.897520481E9</v>
      </c>
      <c r="I171" s="31" t="s">
        <v>826</v>
      </c>
      <c r="J171" s="31" t="s">
        <v>1582</v>
      </c>
      <c r="K171" s="31" t="s">
        <v>962</v>
      </c>
      <c r="L171" s="31" t="s">
        <v>1583</v>
      </c>
      <c r="M171" s="30" t="s">
        <v>854</v>
      </c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8.0" customHeight="1">
      <c r="A172" s="30">
        <v>171.0</v>
      </c>
      <c r="B172" s="30" t="s">
        <v>1584</v>
      </c>
      <c r="C172" s="39">
        <v>39853.43037037037</v>
      </c>
      <c r="D172" s="39">
        <v>39856.69037037037</v>
      </c>
      <c r="E172" s="40" t="s">
        <v>1585</v>
      </c>
      <c r="F172" s="31" t="s">
        <v>1041</v>
      </c>
      <c r="G172" s="30">
        <v>9.877363688E9</v>
      </c>
      <c r="H172" s="30">
        <v>9.876034333E9</v>
      </c>
      <c r="I172" s="31" t="s">
        <v>826</v>
      </c>
      <c r="J172" s="31" t="s">
        <v>1586</v>
      </c>
      <c r="K172" s="31" t="s">
        <v>846</v>
      </c>
      <c r="L172" s="31" t="s">
        <v>1587</v>
      </c>
      <c r="M172" s="30" t="s">
        <v>830</v>
      </c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8.0" customHeight="1">
      <c r="A173" s="30">
        <v>172.0</v>
      </c>
      <c r="B173" s="30" t="s">
        <v>1588</v>
      </c>
      <c r="C173" s="39">
        <v>39853.44210648148</v>
      </c>
      <c r="D173" s="39">
        <v>39865.63483796296</v>
      </c>
      <c r="E173" s="40" t="s">
        <v>1589</v>
      </c>
      <c r="F173" s="31" t="s">
        <v>833</v>
      </c>
      <c r="G173" s="30">
        <v>9.910206724E9</v>
      </c>
      <c r="H173" s="30">
        <v>9.910206724E9</v>
      </c>
      <c r="I173" s="31" t="s">
        <v>826</v>
      </c>
      <c r="J173" s="31" t="s">
        <v>1590</v>
      </c>
      <c r="K173" s="31" t="s">
        <v>1591</v>
      </c>
      <c r="L173" s="31" t="s">
        <v>1592</v>
      </c>
      <c r="M173" s="30" t="s">
        <v>830</v>
      </c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8.0" customHeight="1">
      <c r="A174" s="30">
        <v>173.0</v>
      </c>
      <c r="B174" s="30" t="s">
        <v>1593</v>
      </c>
      <c r="C174" s="39">
        <v>39853.45104166667</v>
      </c>
      <c r="D174" s="39"/>
      <c r="E174" s="40" t="s">
        <v>1414</v>
      </c>
      <c r="F174" s="31" t="s">
        <v>1415</v>
      </c>
      <c r="G174" s="30">
        <v>9.897443747E9</v>
      </c>
      <c r="H174" s="30">
        <v>9.897520481E9</v>
      </c>
      <c r="I174" s="31" t="s">
        <v>826</v>
      </c>
      <c r="J174" s="31" t="s">
        <v>1594</v>
      </c>
      <c r="K174" s="31" t="s">
        <v>975</v>
      </c>
      <c r="L174" s="31" t="s">
        <v>1595</v>
      </c>
      <c r="M174" s="30" t="s">
        <v>854</v>
      </c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8.0" customHeight="1">
      <c r="A175" s="30">
        <v>174.0</v>
      </c>
      <c r="B175" s="30" t="s">
        <v>1596</v>
      </c>
      <c r="C175" s="39">
        <v>39853.463541666664</v>
      </c>
      <c r="D175" s="39"/>
      <c r="E175" s="40" t="s">
        <v>1597</v>
      </c>
      <c r="F175" s="31" t="s">
        <v>1598</v>
      </c>
      <c r="G175" s="30">
        <v>9.726016083E9</v>
      </c>
      <c r="H175" s="30">
        <v>9.61198954E9</v>
      </c>
      <c r="I175" s="31" t="s">
        <v>826</v>
      </c>
      <c r="J175" s="31" t="s">
        <v>1599</v>
      </c>
      <c r="K175" s="31" t="s">
        <v>1600</v>
      </c>
      <c r="L175" s="31" t="s">
        <v>1601</v>
      </c>
      <c r="M175" s="30" t="s">
        <v>854</v>
      </c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8.0" customHeight="1">
      <c r="A176" s="30">
        <v>175.0</v>
      </c>
      <c r="B176" s="30" t="s">
        <v>1602</v>
      </c>
      <c r="C176" s="39">
        <v>39853.488275462965</v>
      </c>
      <c r="D176" s="39">
        <v>39855.45900462963</v>
      </c>
      <c r="E176" s="40" t="s">
        <v>1603</v>
      </c>
      <c r="F176" s="31" t="s">
        <v>1109</v>
      </c>
      <c r="G176" s="30">
        <v>4501100.0</v>
      </c>
      <c r="H176" s="30">
        <v>9.810197412E9</v>
      </c>
      <c r="I176" s="31" t="s">
        <v>826</v>
      </c>
      <c r="J176" s="31" t="s">
        <v>1604</v>
      </c>
      <c r="K176" s="31" t="s">
        <v>846</v>
      </c>
      <c r="L176" s="31" t="s">
        <v>1605</v>
      </c>
      <c r="M176" s="30" t="s">
        <v>830</v>
      </c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8.0" customHeight="1">
      <c r="A177" s="30">
        <v>176.0</v>
      </c>
      <c r="B177" s="30" t="s">
        <v>1606</v>
      </c>
      <c r="C177" s="39">
        <v>39853.499930555554</v>
      </c>
      <c r="D177" s="39"/>
      <c r="E177" s="40" t="s">
        <v>1607</v>
      </c>
      <c r="F177" s="31" t="s">
        <v>1392</v>
      </c>
      <c r="G177" s="30">
        <v>9.908208684E9</v>
      </c>
      <c r="H177" s="30">
        <v>9.391017034E9</v>
      </c>
      <c r="I177" s="31" t="s">
        <v>826</v>
      </c>
      <c r="J177" s="31" t="s">
        <v>1217</v>
      </c>
      <c r="K177" s="31" t="s">
        <v>858</v>
      </c>
      <c r="L177" s="31" t="s">
        <v>1608</v>
      </c>
      <c r="M177" s="30" t="s">
        <v>854</v>
      </c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8.0" customHeight="1">
      <c r="A178" s="30">
        <v>177.0</v>
      </c>
      <c r="B178" s="30" t="s">
        <v>1609</v>
      </c>
      <c r="C178" s="39">
        <v>39853.51435185185</v>
      </c>
      <c r="D178" s="39">
        <v>39853.623252314814</v>
      </c>
      <c r="E178" s="40" t="s">
        <v>1056</v>
      </c>
      <c r="F178" s="31" t="s">
        <v>1057</v>
      </c>
      <c r="G178" s="30">
        <v>2.2428307E7</v>
      </c>
      <c r="H178" s="30">
        <v>9.830087949E9</v>
      </c>
      <c r="I178" s="31" t="s">
        <v>826</v>
      </c>
      <c r="J178" s="31" t="s">
        <v>1058</v>
      </c>
      <c r="K178" s="31" t="s">
        <v>858</v>
      </c>
      <c r="L178" s="31" t="s">
        <v>1059</v>
      </c>
      <c r="M178" s="30" t="s">
        <v>830</v>
      </c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8.0" customHeight="1">
      <c r="A179" s="30">
        <v>178.0</v>
      </c>
      <c r="B179" s="30" t="s">
        <v>1610</v>
      </c>
      <c r="C179" s="39">
        <v>39853.546331018515</v>
      </c>
      <c r="D179" s="39"/>
      <c r="E179" s="40" t="s">
        <v>1611</v>
      </c>
      <c r="F179" s="31" t="s">
        <v>1340</v>
      </c>
      <c r="G179" s="30">
        <v>9.891164759E9</v>
      </c>
      <c r="H179" s="30">
        <v>9.891164759E9</v>
      </c>
      <c r="I179" s="31" t="s">
        <v>826</v>
      </c>
      <c r="J179" s="31" t="s">
        <v>1612</v>
      </c>
      <c r="K179" s="31" t="s">
        <v>1613</v>
      </c>
      <c r="L179" s="31" t="s">
        <v>1614</v>
      </c>
      <c r="M179" s="30" t="s">
        <v>894</v>
      </c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8.0" customHeight="1">
      <c r="A180" s="30">
        <v>179.0</v>
      </c>
      <c r="B180" s="30" t="s">
        <v>1615</v>
      </c>
      <c r="C180" s="39">
        <v>39853.61400462963</v>
      </c>
      <c r="D180" s="39">
        <v>39853.677349537036</v>
      </c>
      <c r="E180" s="40" t="s">
        <v>1616</v>
      </c>
      <c r="F180" s="31" t="s">
        <v>833</v>
      </c>
      <c r="G180" s="30">
        <v>9.818522342E9</v>
      </c>
      <c r="H180" s="30">
        <v>9.312560737E9</v>
      </c>
      <c r="I180" s="31" t="s">
        <v>826</v>
      </c>
      <c r="J180" s="31" t="s">
        <v>1617</v>
      </c>
      <c r="K180" s="31" t="s">
        <v>925</v>
      </c>
      <c r="L180" s="31" t="s">
        <v>1618</v>
      </c>
      <c r="M180" s="30" t="s">
        <v>830</v>
      </c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8.0" customHeight="1">
      <c r="A181" s="30">
        <v>180.0</v>
      </c>
      <c r="B181" s="30" t="s">
        <v>1619</v>
      </c>
      <c r="C181" s="39">
        <v>39853.63076388889</v>
      </c>
      <c r="D181" s="39"/>
      <c r="E181" s="40" t="s">
        <v>1620</v>
      </c>
      <c r="F181" s="31" t="s">
        <v>929</v>
      </c>
      <c r="G181" s="30">
        <v>9.876752633E9</v>
      </c>
      <c r="H181" s="30">
        <v>9.876075455E9</v>
      </c>
      <c r="I181" s="31" t="s">
        <v>826</v>
      </c>
      <c r="J181" s="31" t="s">
        <v>883</v>
      </c>
      <c r="K181" s="31" t="s">
        <v>858</v>
      </c>
      <c r="L181" s="31" t="s">
        <v>1621</v>
      </c>
      <c r="M181" s="30" t="s">
        <v>894</v>
      </c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8.0" customHeight="1">
      <c r="A182" s="30">
        <v>181.0</v>
      </c>
      <c r="B182" s="30" t="s">
        <v>1622</v>
      </c>
      <c r="C182" s="39">
        <v>39853.637291666666</v>
      </c>
      <c r="D182" s="39"/>
      <c r="E182" s="40" t="s">
        <v>114</v>
      </c>
      <c r="F182" s="31" t="s">
        <v>1623</v>
      </c>
      <c r="G182" s="30">
        <v>5019012.0</v>
      </c>
      <c r="H182" s="30">
        <v>9.914839869E9</v>
      </c>
      <c r="I182" s="31" t="s">
        <v>826</v>
      </c>
      <c r="J182" s="31" t="s">
        <v>857</v>
      </c>
      <c r="K182" s="31" t="s">
        <v>858</v>
      </c>
      <c r="L182" s="31" t="s">
        <v>1624</v>
      </c>
      <c r="M182" s="30" t="s">
        <v>854</v>
      </c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8.0" customHeight="1">
      <c r="A183" s="30">
        <v>182.0</v>
      </c>
      <c r="B183" s="30" t="s">
        <v>1625</v>
      </c>
      <c r="C183" s="39">
        <v>39853.67491898148</v>
      </c>
      <c r="D183" s="39">
        <v>39854.65074074074</v>
      </c>
      <c r="E183" s="40" t="s">
        <v>1626</v>
      </c>
      <c r="F183" s="31" t="s">
        <v>877</v>
      </c>
      <c r="G183" s="30">
        <v>4.1629791E7</v>
      </c>
      <c r="H183" s="30">
        <v>9.350058542E9</v>
      </c>
      <c r="I183" s="31" t="s">
        <v>826</v>
      </c>
      <c r="J183" s="31" t="s">
        <v>913</v>
      </c>
      <c r="K183" s="31" t="s">
        <v>914</v>
      </c>
      <c r="L183" s="31" t="s">
        <v>1627</v>
      </c>
      <c r="M183" s="30" t="s">
        <v>830</v>
      </c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8.0" customHeight="1">
      <c r="A184" s="30">
        <v>183.0</v>
      </c>
      <c r="B184" s="30" t="s">
        <v>1628</v>
      </c>
      <c r="C184" s="39">
        <v>39853.67549768519</v>
      </c>
      <c r="D184" s="39">
        <v>39858.64418981481</v>
      </c>
      <c r="E184" s="40" t="s">
        <v>1629</v>
      </c>
      <c r="F184" s="31" t="s">
        <v>1041</v>
      </c>
      <c r="G184" s="30">
        <v>9.988635307E9</v>
      </c>
      <c r="H184" s="30">
        <v>9.417078927E9</v>
      </c>
      <c r="I184" s="31" t="s">
        <v>826</v>
      </c>
      <c r="J184" s="31" t="s">
        <v>1630</v>
      </c>
      <c r="K184" s="31" t="s">
        <v>858</v>
      </c>
      <c r="L184" s="31" t="s">
        <v>1631</v>
      </c>
      <c r="M184" s="30" t="s">
        <v>830</v>
      </c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8.0" customHeight="1">
      <c r="A185" s="30">
        <v>184.0</v>
      </c>
      <c r="B185" s="30" t="s">
        <v>1632</v>
      </c>
      <c r="C185" s="39">
        <v>39853.696608796294</v>
      </c>
      <c r="D185" s="39"/>
      <c r="E185" s="40" t="s">
        <v>716</v>
      </c>
      <c r="F185" s="31" t="s">
        <v>1633</v>
      </c>
      <c r="G185" s="30">
        <v>9.837074105E9</v>
      </c>
      <c r="H185" s="30">
        <v>9.837074105E9</v>
      </c>
      <c r="I185" s="31" t="s">
        <v>826</v>
      </c>
      <c r="J185" s="31" t="s">
        <v>1634</v>
      </c>
      <c r="K185" s="31" t="s">
        <v>1600</v>
      </c>
      <c r="L185" s="31" t="s">
        <v>1635</v>
      </c>
      <c r="M185" s="30" t="s">
        <v>894</v>
      </c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8.0" customHeight="1">
      <c r="A186" s="30">
        <v>185.0</v>
      </c>
      <c r="B186" s="30" t="s">
        <v>1636</v>
      </c>
      <c r="C186" s="39">
        <v>39853.75126157407</v>
      </c>
      <c r="D186" s="39"/>
      <c r="E186" s="40" t="s">
        <v>1637</v>
      </c>
      <c r="F186" s="31" t="s">
        <v>1638</v>
      </c>
      <c r="G186" s="30">
        <v>9.448037832E9</v>
      </c>
      <c r="H186" s="30">
        <v>9.448037832E9</v>
      </c>
      <c r="I186" s="31" t="s">
        <v>826</v>
      </c>
      <c r="J186" s="31" t="s">
        <v>883</v>
      </c>
      <c r="K186" s="31" t="s">
        <v>858</v>
      </c>
      <c r="L186" s="31" t="s">
        <v>1639</v>
      </c>
      <c r="M186" s="30" t="s">
        <v>854</v>
      </c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8.0" customHeight="1">
      <c r="A187" s="30">
        <v>186.0</v>
      </c>
      <c r="B187" s="30" t="s">
        <v>1640</v>
      </c>
      <c r="C187" s="39">
        <v>39854.44987268518</v>
      </c>
      <c r="D187" s="39">
        <v>39860.72300925926</v>
      </c>
      <c r="E187" s="40" t="s">
        <v>1641</v>
      </c>
      <c r="F187" s="31" t="s">
        <v>833</v>
      </c>
      <c r="G187" s="30">
        <v>4.6538E7</v>
      </c>
      <c r="H187" s="30">
        <v>9.899936084E9</v>
      </c>
      <c r="I187" s="31" t="s">
        <v>826</v>
      </c>
      <c r="J187" s="31" t="s">
        <v>1642</v>
      </c>
      <c r="K187" s="31" t="s">
        <v>858</v>
      </c>
      <c r="L187" s="31" t="s">
        <v>1643</v>
      </c>
      <c r="M187" s="30" t="s">
        <v>830</v>
      </c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8.0" customHeight="1">
      <c r="A188" s="30">
        <v>187.0</v>
      </c>
      <c r="B188" s="30" t="s">
        <v>1644</v>
      </c>
      <c r="C188" s="39">
        <v>39854.465787037036</v>
      </c>
      <c r="D188" s="39">
        <v>39864.779027777775</v>
      </c>
      <c r="E188" s="40" t="s">
        <v>1645</v>
      </c>
      <c r="F188" s="31" t="s">
        <v>929</v>
      </c>
      <c r="G188" s="30">
        <v>2.3261016E7</v>
      </c>
      <c r="H188" s="30">
        <v>9.316421016E9</v>
      </c>
      <c r="I188" s="31" t="s">
        <v>826</v>
      </c>
      <c r="J188" s="31" t="s">
        <v>1646</v>
      </c>
      <c r="K188" s="31" t="s">
        <v>1028</v>
      </c>
      <c r="L188" s="31" t="s">
        <v>1647</v>
      </c>
      <c r="M188" s="30" t="s">
        <v>830</v>
      </c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8.0" customHeight="1">
      <c r="A189" s="30">
        <v>188.0</v>
      </c>
      <c r="B189" s="30" t="s">
        <v>1648</v>
      </c>
      <c r="C189" s="39">
        <v>39854.47553240741</v>
      </c>
      <c r="D189" s="39">
        <v>39864.6805787037</v>
      </c>
      <c r="E189" s="40" t="s">
        <v>1649</v>
      </c>
      <c r="F189" s="31" t="s">
        <v>1650</v>
      </c>
      <c r="G189" s="30">
        <v>9.785430959E9</v>
      </c>
      <c r="H189" s="30">
        <v>9.785430959E9</v>
      </c>
      <c r="I189" s="31" t="s">
        <v>826</v>
      </c>
      <c r="J189" s="31" t="s">
        <v>1651</v>
      </c>
      <c r="K189" s="31" t="s">
        <v>925</v>
      </c>
      <c r="L189" s="31" t="s">
        <v>1652</v>
      </c>
      <c r="M189" s="30" t="s">
        <v>830</v>
      </c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8.0" customHeight="1">
      <c r="A190" s="30">
        <v>189.0</v>
      </c>
      <c r="B190" s="30" t="s">
        <v>1653</v>
      </c>
      <c r="C190" s="39">
        <v>39854.491111111114</v>
      </c>
      <c r="D190" s="39"/>
      <c r="E190" s="40" t="s">
        <v>200</v>
      </c>
      <c r="F190" s="31" t="s">
        <v>941</v>
      </c>
      <c r="G190" s="30">
        <v>4.17494E7</v>
      </c>
      <c r="H190" s="30">
        <v>9.8804618E9</v>
      </c>
      <c r="I190" s="31" t="s">
        <v>826</v>
      </c>
      <c r="J190" s="31" t="s">
        <v>1654</v>
      </c>
      <c r="K190" s="31" t="s">
        <v>904</v>
      </c>
      <c r="L190" s="31" t="s">
        <v>1655</v>
      </c>
      <c r="M190" s="30" t="s">
        <v>854</v>
      </c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8.0" customHeight="1">
      <c r="A191" s="30">
        <v>190.0</v>
      </c>
      <c r="B191" s="30" t="s">
        <v>1656</v>
      </c>
      <c r="C191" s="39">
        <v>39854.52449074074</v>
      </c>
      <c r="D191" s="39"/>
      <c r="E191" s="40" t="s">
        <v>1657</v>
      </c>
      <c r="F191" s="31" t="s">
        <v>882</v>
      </c>
      <c r="G191" s="30">
        <v>9.463043199E9</v>
      </c>
      <c r="H191" s="30">
        <v>9.888283373E9</v>
      </c>
      <c r="I191" s="31" t="s">
        <v>826</v>
      </c>
      <c r="J191" s="31" t="s">
        <v>883</v>
      </c>
      <c r="K191" s="31" t="s">
        <v>858</v>
      </c>
      <c r="L191" s="31" t="s">
        <v>1658</v>
      </c>
      <c r="M191" s="30" t="s">
        <v>854</v>
      </c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8.0" customHeight="1">
      <c r="A192" s="30">
        <v>191.0</v>
      </c>
      <c r="B192" s="30" t="s">
        <v>1659</v>
      </c>
      <c r="C192" s="39">
        <v>39854.53586805556</v>
      </c>
      <c r="D192" s="39"/>
      <c r="E192" s="40" t="s">
        <v>1660</v>
      </c>
      <c r="F192" s="31" t="s">
        <v>833</v>
      </c>
      <c r="G192" s="30">
        <v>9.21013454E9</v>
      </c>
      <c r="H192" s="30">
        <v>9.891556921E9</v>
      </c>
      <c r="I192" s="31" t="s">
        <v>826</v>
      </c>
      <c r="J192" s="31" t="s">
        <v>1661</v>
      </c>
      <c r="K192" s="31" t="s">
        <v>914</v>
      </c>
      <c r="L192" s="31" t="s">
        <v>1662</v>
      </c>
      <c r="M192" s="30" t="s">
        <v>938</v>
      </c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8.0" customHeight="1">
      <c r="A193" s="30">
        <v>192.0</v>
      </c>
      <c r="B193" s="30" t="s">
        <v>1663</v>
      </c>
      <c r="C193" s="39">
        <v>39854.54369212963</v>
      </c>
      <c r="D193" s="39">
        <v>39857.51888888889</v>
      </c>
      <c r="E193" s="40" t="s">
        <v>1504</v>
      </c>
      <c r="F193" s="31" t="s">
        <v>1664</v>
      </c>
      <c r="G193" s="30">
        <v>4.1510762E7</v>
      </c>
      <c r="H193" s="30">
        <v>9.880158853E9</v>
      </c>
      <c r="I193" s="31" t="s">
        <v>826</v>
      </c>
      <c r="J193" s="31" t="s">
        <v>1665</v>
      </c>
      <c r="K193" s="31" t="s">
        <v>840</v>
      </c>
      <c r="L193" s="31" t="s">
        <v>1666</v>
      </c>
      <c r="M193" s="30" t="s">
        <v>830</v>
      </c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8.0" customHeight="1">
      <c r="A194" s="30">
        <v>193.0</v>
      </c>
      <c r="B194" s="30" t="s">
        <v>1667</v>
      </c>
      <c r="C194" s="39">
        <v>39854.609872685185</v>
      </c>
      <c r="D194" s="39">
        <v>39855.74798611111</v>
      </c>
      <c r="E194" s="40" t="s">
        <v>1668</v>
      </c>
      <c r="F194" s="31" t="s">
        <v>1384</v>
      </c>
      <c r="G194" s="30">
        <v>9.890717884E9</v>
      </c>
      <c r="H194" s="30">
        <v>9.890717884E9</v>
      </c>
      <c r="I194" s="31" t="s">
        <v>826</v>
      </c>
      <c r="J194" s="31" t="s">
        <v>1669</v>
      </c>
      <c r="K194" s="31" t="s">
        <v>1451</v>
      </c>
      <c r="L194" s="31" t="s">
        <v>1670</v>
      </c>
      <c r="M194" s="30" t="s">
        <v>830</v>
      </c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8.0" customHeight="1">
      <c r="A195" s="30">
        <v>194.0</v>
      </c>
      <c r="B195" s="30" t="s">
        <v>1671</v>
      </c>
      <c r="C195" s="39">
        <v>39854.65935185185</v>
      </c>
      <c r="D195" s="39"/>
      <c r="E195" s="40" t="s">
        <v>1672</v>
      </c>
      <c r="F195" s="31" t="s">
        <v>833</v>
      </c>
      <c r="G195" s="30">
        <v>9.871036644E9</v>
      </c>
      <c r="H195" s="30">
        <v>9.871036644E9</v>
      </c>
      <c r="I195" s="31" t="s">
        <v>826</v>
      </c>
      <c r="J195" s="31" t="s">
        <v>1068</v>
      </c>
      <c r="K195" s="31" t="s">
        <v>1008</v>
      </c>
      <c r="L195" s="31" t="s">
        <v>1673</v>
      </c>
      <c r="M195" s="30" t="s">
        <v>894</v>
      </c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8.0" customHeight="1">
      <c r="A196" s="30">
        <v>195.0</v>
      </c>
      <c r="B196" s="30" t="s">
        <v>1674</v>
      </c>
      <c r="C196" s="39">
        <v>39854.6690625</v>
      </c>
      <c r="D196" s="39"/>
      <c r="E196" s="40" t="s">
        <v>1675</v>
      </c>
      <c r="F196" s="31" t="s">
        <v>877</v>
      </c>
      <c r="G196" s="30">
        <v>9.899021101E9</v>
      </c>
      <c r="H196" s="30">
        <v>9.711228884E9</v>
      </c>
      <c r="I196" s="31" t="s">
        <v>826</v>
      </c>
      <c r="J196" s="31" t="s">
        <v>883</v>
      </c>
      <c r="K196" s="31" t="s">
        <v>858</v>
      </c>
      <c r="L196" s="31" t="s">
        <v>1676</v>
      </c>
      <c r="M196" s="30" t="s">
        <v>854</v>
      </c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8.0" customHeight="1">
      <c r="A197" s="30">
        <v>196.0</v>
      </c>
      <c r="B197" s="30" t="s">
        <v>1677</v>
      </c>
      <c r="C197" s="39">
        <v>39854.6940625</v>
      </c>
      <c r="D197" s="39"/>
      <c r="E197" s="40" t="s">
        <v>1678</v>
      </c>
      <c r="F197" s="31" t="s">
        <v>833</v>
      </c>
      <c r="G197" s="30">
        <v>9.927221155E9</v>
      </c>
      <c r="H197" s="30">
        <v>9.927221155E9</v>
      </c>
      <c r="I197" s="31" t="s">
        <v>826</v>
      </c>
      <c r="J197" s="31" t="s">
        <v>1679</v>
      </c>
      <c r="K197" s="31" t="s">
        <v>975</v>
      </c>
      <c r="L197" s="31" t="s">
        <v>1680</v>
      </c>
      <c r="M197" s="30" t="s">
        <v>854</v>
      </c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8.0" customHeight="1">
      <c r="A198" s="30">
        <v>197.0</v>
      </c>
      <c r="B198" s="30" t="s">
        <v>1681</v>
      </c>
      <c r="C198" s="39">
        <v>39854.6997337963</v>
      </c>
      <c r="D198" s="39">
        <v>39856.68693287037</v>
      </c>
      <c r="E198" s="40" t="s">
        <v>1682</v>
      </c>
      <c r="F198" s="31" t="s">
        <v>877</v>
      </c>
      <c r="G198" s="30">
        <v>9.81063475E9</v>
      </c>
      <c r="H198" s="30">
        <v>9.81063475E9</v>
      </c>
      <c r="I198" s="31" t="s">
        <v>826</v>
      </c>
      <c r="J198" s="31" t="s">
        <v>1683</v>
      </c>
      <c r="K198" s="31" t="s">
        <v>1081</v>
      </c>
      <c r="L198" s="31" t="s">
        <v>1684</v>
      </c>
      <c r="M198" s="30" t="s">
        <v>830</v>
      </c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8.0" customHeight="1">
      <c r="A199" s="30">
        <v>198.0</v>
      </c>
      <c r="B199" s="30" t="s">
        <v>1685</v>
      </c>
      <c r="C199" s="39">
        <v>39854.70462962963</v>
      </c>
      <c r="D199" s="39">
        <v>39861.41226851852</v>
      </c>
      <c r="E199" s="40" t="s">
        <v>1686</v>
      </c>
      <c r="F199" s="31" t="s">
        <v>833</v>
      </c>
      <c r="G199" s="30">
        <v>9.213882743E9</v>
      </c>
      <c r="H199" s="30">
        <v>9.81161994E9</v>
      </c>
      <c r="I199" s="31" t="s">
        <v>826</v>
      </c>
      <c r="J199" s="31" t="s">
        <v>1687</v>
      </c>
      <c r="K199" s="31" t="s">
        <v>840</v>
      </c>
      <c r="L199" s="31" t="s">
        <v>1688</v>
      </c>
      <c r="M199" s="30" t="s">
        <v>830</v>
      </c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8.0" customHeight="1">
      <c r="A200" s="30">
        <v>199.0</v>
      </c>
      <c r="B200" s="30" t="s">
        <v>1689</v>
      </c>
      <c r="C200" s="39">
        <v>39854.714895833335</v>
      </c>
      <c r="D200" s="39"/>
      <c r="E200" s="40" t="s">
        <v>1690</v>
      </c>
      <c r="F200" s="31" t="s">
        <v>1041</v>
      </c>
      <c r="G200" s="30">
        <v>9.814381696E9</v>
      </c>
      <c r="H200" s="30">
        <v>9.855517676E9</v>
      </c>
      <c r="I200" s="31" t="s">
        <v>826</v>
      </c>
      <c r="J200" s="31" t="s">
        <v>1691</v>
      </c>
      <c r="K200" s="31" t="s">
        <v>1435</v>
      </c>
      <c r="L200" s="31" t="s">
        <v>1692</v>
      </c>
      <c r="M200" s="30" t="s">
        <v>854</v>
      </c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8.0" customHeight="1">
      <c r="A201" s="30">
        <v>200.0</v>
      </c>
      <c r="B201" s="30" t="s">
        <v>1693</v>
      </c>
      <c r="C201" s="39">
        <v>39854.71802083333</v>
      </c>
      <c r="D201" s="39">
        <v>39857.71513888889</v>
      </c>
      <c r="E201" s="40" t="s">
        <v>1694</v>
      </c>
      <c r="F201" s="31" t="s">
        <v>833</v>
      </c>
      <c r="G201" s="30">
        <v>9.711379137E9</v>
      </c>
      <c r="H201" s="30">
        <v>4.6597023E7</v>
      </c>
      <c r="I201" s="31" t="s">
        <v>826</v>
      </c>
      <c r="J201" s="31" t="s">
        <v>1695</v>
      </c>
      <c r="K201" s="31" t="s">
        <v>1008</v>
      </c>
      <c r="L201" s="31" t="s">
        <v>1696</v>
      </c>
      <c r="M201" s="30" t="s">
        <v>830</v>
      </c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8.0" customHeight="1">
      <c r="A202" s="30">
        <v>201.0</v>
      </c>
      <c r="B202" s="30" t="s">
        <v>1697</v>
      </c>
      <c r="C202" s="39">
        <v>39854.72225694444</v>
      </c>
      <c r="D202" s="39">
        <v>39861.441782407404</v>
      </c>
      <c r="E202" s="40" t="s">
        <v>190</v>
      </c>
      <c r="F202" s="31" t="s">
        <v>1041</v>
      </c>
      <c r="G202" s="30">
        <v>4631119.0</v>
      </c>
      <c r="H202" s="30">
        <v>9.915086025E9</v>
      </c>
      <c r="I202" s="31" t="s">
        <v>826</v>
      </c>
      <c r="J202" s="31" t="s">
        <v>857</v>
      </c>
      <c r="K202" s="31" t="s">
        <v>858</v>
      </c>
      <c r="L202" s="31" t="s">
        <v>1698</v>
      </c>
      <c r="M202" s="30" t="s">
        <v>830</v>
      </c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8.0" customHeight="1">
      <c r="A203" s="30">
        <v>202.0</v>
      </c>
      <c r="B203" s="30" t="s">
        <v>1699</v>
      </c>
      <c r="C203" s="39">
        <v>39854.726273148146</v>
      </c>
      <c r="D203" s="39">
        <v>39862.67167824074</v>
      </c>
      <c r="E203" s="40" t="s">
        <v>1700</v>
      </c>
      <c r="F203" s="31" t="s">
        <v>1701</v>
      </c>
      <c r="G203" s="30">
        <v>9.448149799E9</v>
      </c>
      <c r="H203" s="30">
        <v>9.845273756E9</v>
      </c>
      <c r="I203" s="31" t="s">
        <v>826</v>
      </c>
      <c r="J203" s="31" t="s">
        <v>1702</v>
      </c>
      <c r="K203" s="31" t="s">
        <v>1703</v>
      </c>
      <c r="L203" s="31" t="s">
        <v>1704</v>
      </c>
      <c r="M203" s="30" t="s">
        <v>830</v>
      </c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8.0" customHeight="1">
      <c r="A204" s="30">
        <v>203.0</v>
      </c>
      <c r="B204" s="30" t="s">
        <v>1705</v>
      </c>
      <c r="C204" s="39">
        <v>39854.73762731482</v>
      </c>
      <c r="D204" s="39">
        <v>39855.62443287037</v>
      </c>
      <c r="E204" s="40" t="s">
        <v>1706</v>
      </c>
      <c r="F204" s="31" t="s">
        <v>955</v>
      </c>
      <c r="G204" s="30">
        <v>2.4465414E7</v>
      </c>
      <c r="H204" s="30">
        <v>9.822650406E9</v>
      </c>
      <c r="I204" s="31" t="s">
        <v>826</v>
      </c>
      <c r="J204" s="31" t="s">
        <v>1264</v>
      </c>
      <c r="K204" s="31" t="s">
        <v>863</v>
      </c>
      <c r="L204" s="31" t="s">
        <v>1707</v>
      </c>
      <c r="M204" s="30" t="s">
        <v>830</v>
      </c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8.0" customHeight="1">
      <c r="A205" s="30">
        <v>204.0</v>
      </c>
      <c r="B205" s="30" t="s">
        <v>1708</v>
      </c>
      <c r="C205" s="39">
        <v>39854.73918981481</v>
      </c>
      <c r="D205" s="39"/>
      <c r="E205" s="40" t="s">
        <v>1709</v>
      </c>
      <c r="F205" s="31" t="s">
        <v>1710</v>
      </c>
      <c r="G205" s="30">
        <v>9.448220029E9</v>
      </c>
      <c r="H205" s="30">
        <v>8.47222545E9</v>
      </c>
      <c r="I205" s="31" t="s">
        <v>826</v>
      </c>
      <c r="J205" s="31" t="s">
        <v>883</v>
      </c>
      <c r="K205" s="31" t="s">
        <v>858</v>
      </c>
      <c r="L205" s="31" t="s">
        <v>1711</v>
      </c>
      <c r="M205" s="30" t="s">
        <v>854</v>
      </c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8.0" customHeight="1">
      <c r="A206" s="30">
        <v>205.0</v>
      </c>
      <c r="B206" s="30" t="s">
        <v>1712</v>
      </c>
      <c r="C206" s="39">
        <v>39854.76489583333</v>
      </c>
      <c r="D206" s="39">
        <v>39862.69802083333</v>
      </c>
      <c r="E206" s="40" t="s">
        <v>1713</v>
      </c>
      <c r="F206" s="31" t="s">
        <v>1714</v>
      </c>
      <c r="G206" s="30">
        <v>9.944877586E9</v>
      </c>
      <c r="H206" s="30">
        <v>9.952321333E9</v>
      </c>
      <c r="I206" s="31" t="s">
        <v>826</v>
      </c>
      <c r="J206" s="31" t="s">
        <v>1715</v>
      </c>
      <c r="K206" s="31" t="s">
        <v>1028</v>
      </c>
      <c r="L206" s="31" t="s">
        <v>1716</v>
      </c>
      <c r="M206" s="30" t="s">
        <v>830</v>
      </c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8.0" customHeight="1">
      <c r="A207" s="30">
        <v>206.0</v>
      </c>
      <c r="B207" s="30" t="s">
        <v>1717</v>
      </c>
      <c r="C207" s="39">
        <v>39854.81376157407</v>
      </c>
      <c r="D207" s="39"/>
      <c r="E207" s="40" t="s">
        <v>1718</v>
      </c>
      <c r="F207" s="31" t="s">
        <v>877</v>
      </c>
      <c r="G207" s="30">
        <v>2.6234191E7</v>
      </c>
      <c r="H207" s="30">
        <v>9.311661161E9</v>
      </c>
      <c r="I207" s="31" t="s">
        <v>826</v>
      </c>
      <c r="J207" s="31" t="s">
        <v>1719</v>
      </c>
      <c r="K207" s="31" t="s">
        <v>1394</v>
      </c>
      <c r="L207" s="31" t="s">
        <v>1720</v>
      </c>
      <c r="M207" s="30" t="s">
        <v>854</v>
      </c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8.0" customHeight="1">
      <c r="A208" s="30">
        <v>207.0</v>
      </c>
      <c r="B208" s="30" t="s">
        <v>1721</v>
      </c>
      <c r="C208" s="39">
        <v>39855.46506944444</v>
      </c>
      <c r="D208" s="39">
        <v>39855.65015046296</v>
      </c>
      <c r="E208" s="40" t="s">
        <v>1722</v>
      </c>
      <c r="F208" s="31" t="s">
        <v>1723</v>
      </c>
      <c r="G208" s="30">
        <v>9.831750776E9</v>
      </c>
      <c r="H208" s="30">
        <v>9.831750776E9</v>
      </c>
      <c r="I208" s="31" t="s">
        <v>826</v>
      </c>
      <c r="J208" s="31" t="s">
        <v>1724</v>
      </c>
      <c r="K208" s="31" t="s">
        <v>840</v>
      </c>
      <c r="L208" s="31" t="s">
        <v>1725</v>
      </c>
      <c r="M208" s="30" t="s">
        <v>830</v>
      </c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8.0" customHeight="1">
      <c r="A209" s="30">
        <v>208.0</v>
      </c>
      <c r="B209" s="30" t="s">
        <v>1726</v>
      </c>
      <c r="C209" s="39">
        <v>39855.48273148148</v>
      </c>
      <c r="D209" s="39"/>
      <c r="E209" s="40" t="s">
        <v>1727</v>
      </c>
      <c r="F209" s="31" t="s">
        <v>929</v>
      </c>
      <c r="G209" s="30">
        <v>4654627.0</v>
      </c>
      <c r="H209" s="30"/>
      <c r="I209" s="31" t="s">
        <v>826</v>
      </c>
      <c r="J209" s="31" t="s">
        <v>1222</v>
      </c>
      <c r="K209" s="31" t="s">
        <v>1028</v>
      </c>
      <c r="L209" s="31" t="s">
        <v>1728</v>
      </c>
      <c r="M209" s="30" t="s">
        <v>938</v>
      </c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8.0" customHeight="1">
      <c r="A210" s="30">
        <v>209.0</v>
      </c>
      <c r="B210" s="30" t="s">
        <v>1729</v>
      </c>
      <c r="C210" s="39">
        <v>39855.48467592592</v>
      </c>
      <c r="D210" s="39">
        <v>39860.72724537037</v>
      </c>
      <c r="E210" s="40" t="s">
        <v>1730</v>
      </c>
      <c r="F210" s="31" t="s">
        <v>877</v>
      </c>
      <c r="G210" s="30">
        <v>9.818448822E9</v>
      </c>
      <c r="H210" s="30">
        <v>4.6538E7</v>
      </c>
      <c r="I210" s="31" t="s">
        <v>826</v>
      </c>
      <c r="J210" s="31" t="s">
        <v>1731</v>
      </c>
      <c r="K210" s="31" t="s">
        <v>1703</v>
      </c>
      <c r="L210" s="31" t="s">
        <v>1732</v>
      </c>
      <c r="M210" s="30" t="s">
        <v>830</v>
      </c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8.0" customHeight="1">
      <c r="A211" s="30">
        <v>210.0</v>
      </c>
      <c r="B211" s="30" t="s">
        <v>1733</v>
      </c>
      <c r="C211" s="39">
        <v>39855.48849537037</v>
      </c>
      <c r="D211" s="39"/>
      <c r="E211" s="40" t="s">
        <v>1734</v>
      </c>
      <c r="F211" s="31" t="s">
        <v>934</v>
      </c>
      <c r="G211" s="30">
        <v>9.818889255E9</v>
      </c>
      <c r="H211" s="30">
        <v>4.0757508E7</v>
      </c>
      <c r="I211" s="31" t="s">
        <v>826</v>
      </c>
      <c r="J211" s="31" t="s">
        <v>1735</v>
      </c>
      <c r="K211" s="31" t="s">
        <v>1736</v>
      </c>
      <c r="L211" s="31" t="s">
        <v>1737</v>
      </c>
      <c r="M211" s="30" t="s">
        <v>854</v>
      </c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8.0" customHeight="1">
      <c r="A212" s="30">
        <v>211.0</v>
      </c>
      <c r="B212" s="30" t="s">
        <v>1738</v>
      </c>
      <c r="C212" s="39">
        <v>39855.500925925924</v>
      </c>
      <c r="D212" s="39">
        <v>39860.768692129626</v>
      </c>
      <c r="E212" s="40" t="s">
        <v>1739</v>
      </c>
      <c r="F212" s="31" t="s">
        <v>1478</v>
      </c>
      <c r="G212" s="30">
        <v>9.896000838E9</v>
      </c>
      <c r="H212" s="30">
        <v>9.41655883E9</v>
      </c>
      <c r="I212" s="31" t="s">
        <v>826</v>
      </c>
      <c r="J212" s="31" t="s">
        <v>857</v>
      </c>
      <c r="K212" s="31" t="s">
        <v>858</v>
      </c>
      <c r="L212" s="31" t="s">
        <v>1740</v>
      </c>
      <c r="M212" s="30" t="s">
        <v>830</v>
      </c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8.0" customHeight="1">
      <c r="A213" s="30">
        <v>212.0</v>
      </c>
      <c r="B213" s="30" t="s">
        <v>1741</v>
      </c>
      <c r="C213" s="39">
        <v>39855.51510416667</v>
      </c>
      <c r="D213" s="39">
        <v>39865.71505787037</v>
      </c>
      <c r="E213" s="40" t="s">
        <v>1742</v>
      </c>
      <c r="F213" s="31" t="s">
        <v>1743</v>
      </c>
      <c r="G213" s="30">
        <v>9.881121801E9</v>
      </c>
      <c r="H213" s="30">
        <v>9.225328717E9</v>
      </c>
      <c r="I213" s="31" t="s">
        <v>826</v>
      </c>
      <c r="J213" s="31" t="s">
        <v>1100</v>
      </c>
      <c r="K213" s="31" t="s">
        <v>840</v>
      </c>
      <c r="L213" s="31" t="s">
        <v>1744</v>
      </c>
      <c r="M213" s="30" t="s">
        <v>830</v>
      </c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8.0" customHeight="1">
      <c r="A214" s="30">
        <v>213.0</v>
      </c>
      <c r="B214" s="30" t="s">
        <v>1745</v>
      </c>
      <c r="C214" s="39">
        <v>39855.52636574074</v>
      </c>
      <c r="D214" s="39"/>
      <c r="E214" s="40" t="s">
        <v>1746</v>
      </c>
      <c r="F214" s="31" t="s">
        <v>833</v>
      </c>
      <c r="G214" s="30">
        <v>4.3012222E7</v>
      </c>
      <c r="H214" s="30">
        <v>9.21207884E9</v>
      </c>
      <c r="I214" s="31" t="s">
        <v>826</v>
      </c>
      <c r="J214" s="31" t="s">
        <v>1747</v>
      </c>
      <c r="K214" s="31" t="s">
        <v>1008</v>
      </c>
      <c r="L214" s="31" t="s">
        <v>1748</v>
      </c>
      <c r="M214" s="30" t="s">
        <v>894</v>
      </c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8.0" customHeight="1">
      <c r="A215" s="30">
        <v>214.0</v>
      </c>
      <c r="B215" s="30" t="s">
        <v>1749</v>
      </c>
      <c r="C215" s="39">
        <v>39855.53288194445</v>
      </c>
      <c r="D215" s="39"/>
      <c r="E215" s="40" t="s">
        <v>1746</v>
      </c>
      <c r="F215" s="31" t="s">
        <v>833</v>
      </c>
      <c r="G215" s="30">
        <v>4.3012222E7</v>
      </c>
      <c r="H215" s="30">
        <v>9.21207884E9</v>
      </c>
      <c r="I215" s="31" t="s">
        <v>826</v>
      </c>
      <c r="J215" s="31" t="s">
        <v>1411</v>
      </c>
      <c r="K215" s="31" t="s">
        <v>1008</v>
      </c>
      <c r="L215" s="31" t="s">
        <v>1750</v>
      </c>
      <c r="M215" s="30" t="s">
        <v>894</v>
      </c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8.0" customHeight="1">
      <c r="A216" s="30">
        <v>215.0</v>
      </c>
      <c r="B216" s="30" t="s">
        <v>1751</v>
      </c>
      <c r="C216" s="39">
        <v>39855.54305555556</v>
      </c>
      <c r="D216" s="39">
        <v>39861.46113425926</v>
      </c>
      <c r="E216" s="40" t="s">
        <v>1752</v>
      </c>
      <c r="F216" s="31" t="s">
        <v>1109</v>
      </c>
      <c r="G216" s="30">
        <v>4666881.0</v>
      </c>
      <c r="H216" s="30">
        <v>9.718456003E9</v>
      </c>
      <c r="I216" s="31" t="s">
        <v>826</v>
      </c>
      <c r="J216" s="31" t="s">
        <v>1753</v>
      </c>
      <c r="K216" s="31" t="s">
        <v>970</v>
      </c>
      <c r="L216" s="31" t="s">
        <v>1754</v>
      </c>
      <c r="M216" s="30" t="s">
        <v>830</v>
      </c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8.0" customHeight="1">
      <c r="A217" s="30">
        <v>216.0</v>
      </c>
      <c r="B217" s="30" t="s">
        <v>1755</v>
      </c>
      <c r="C217" s="39">
        <v>39855.54603009259</v>
      </c>
      <c r="D217" s="39">
        <v>39856.65125</v>
      </c>
      <c r="E217" s="40" t="s">
        <v>1137</v>
      </c>
      <c r="F217" s="31" t="s">
        <v>1109</v>
      </c>
      <c r="G217" s="30">
        <v>4166160.0</v>
      </c>
      <c r="H217" s="30">
        <v>9.953903938E9</v>
      </c>
      <c r="I217" s="31" t="s">
        <v>826</v>
      </c>
      <c r="J217" s="31" t="s">
        <v>1756</v>
      </c>
      <c r="K217" s="31" t="s">
        <v>1757</v>
      </c>
      <c r="L217" s="31" t="s">
        <v>1758</v>
      </c>
      <c r="M217" s="30" t="s">
        <v>830</v>
      </c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8.0" customHeight="1">
      <c r="A218" s="30">
        <v>217.0</v>
      </c>
      <c r="B218" s="30" t="s">
        <v>1759</v>
      </c>
      <c r="C218" s="39">
        <v>39855.56936342592</v>
      </c>
      <c r="D218" s="39">
        <v>39857.71895833333</v>
      </c>
      <c r="E218" s="40" t="s">
        <v>1760</v>
      </c>
      <c r="F218" s="31" t="s">
        <v>908</v>
      </c>
      <c r="G218" s="30">
        <v>9.312953009E9</v>
      </c>
      <c r="H218" s="30">
        <v>9.312958009E9</v>
      </c>
      <c r="I218" s="31" t="s">
        <v>826</v>
      </c>
      <c r="J218" s="31" t="s">
        <v>1761</v>
      </c>
      <c r="K218" s="31" t="s">
        <v>975</v>
      </c>
      <c r="L218" s="31" t="s">
        <v>1762</v>
      </c>
      <c r="M218" s="30" t="s">
        <v>830</v>
      </c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8.0" customHeight="1">
      <c r="A219" s="30">
        <v>218.0</v>
      </c>
      <c r="B219" s="30" t="s">
        <v>1763</v>
      </c>
      <c r="C219" s="39">
        <v>39855.577685185184</v>
      </c>
      <c r="D219" s="39">
        <v>39866.4768287037</v>
      </c>
      <c r="E219" s="40" t="s">
        <v>1764</v>
      </c>
      <c r="F219" s="31" t="s">
        <v>1765</v>
      </c>
      <c r="G219" s="30">
        <v>9.440988866E9</v>
      </c>
      <c r="H219" s="30">
        <v>9.440988866E9</v>
      </c>
      <c r="I219" s="31" t="s">
        <v>826</v>
      </c>
      <c r="J219" s="31" t="s">
        <v>1217</v>
      </c>
      <c r="K219" s="31" t="s">
        <v>858</v>
      </c>
      <c r="L219" s="31" t="s">
        <v>1766</v>
      </c>
      <c r="M219" s="30" t="s">
        <v>830</v>
      </c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8.0" customHeight="1">
      <c r="A220" s="30">
        <v>219.0</v>
      </c>
      <c r="B220" s="30" t="s">
        <v>1767</v>
      </c>
      <c r="C220" s="39">
        <v>39855.60351851852</v>
      </c>
      <c r="D220" s="39"/>
      <c r="E220" s="40" t="s">
        <v>1768</v>
      </c>
      <c r="F220" s="31" t="s">
        <v>1340</v>
      </c>
      <c r="G220" s="30">
        <v>4.1731273E7</v>
      </c>
      <c r="H220" s="30">
        <v>9.81001568E9</v>
      </c>
      <c r="I220" s="31" t="s">
        <v>826</v>
      </c>
      <c r="J220" s="31" t="s">
        <v>1769</v>
      </c>
      <c r="K220" s="31" t="s">
        <v>975</v>
      </c>
      <c r="L220" s="31" t="s">
        <v>1770</v>
      </c>
      <c r="M220" s="30" t="s">
        <v>894</v>
      </c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8.0" customHeight="1">
      <c r="A221" s="30">
        <v>220.0</v>
      </c>
      <c r="B221" s="30" t="s">
        <v>1771</v>
      </c>
      <c r="C221" s="39">
        <v>39855.62055555556</v>
      </c>
      <c r="D221" s="39"/>
      <c r="E221" s="40" t="s">
        <v>1772</v>
      </c>
      <c r="F221" s="31" t="s">
        <v>833</v>
      </c>
      <c r="G221" s="30">
        <v>9.8108151E9</v>
      </c>
      <c r="H221" s="30">
        <v>9.3108151E9</v>
      </c>
      <c r="I221" s="31" t="s">
        <v>826</v>
      </c>
      <c r="J221" s="31" t="s">
        <v>1773</v>
      </c>
      <c r="K221" s="31" t="s">
        <v>1116</v>
      </c>
      <c r="L221" s="31" t="s">
        <v>1774</v>
      </c>
      <c r="M221" s="30" t="s">
        <v>894</v>
      </c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8.0" customHeight="1">
      <c r="A222" s="30">
        <v>221.0</v>
      </c>
      <c r="B222" s="30" t="s">
        <v>1775</v>
      </c>
      <c r="C222" s="39">
        <v>39855.6262037037</v>
      </c>
      <c r="D222" s="39"/>
      <c r="E222" s="40" t="s">
        <v>1776</v>
      </c>
      <c r="F222" s="31" t="s">
        <v>833</v>
      </c>
      <c r="G222" s="30">
        <v>2.9839217E7</v>
      </c>
      <c r="H222" s="30">
        <v>9.999444529E9</v>
      </c>
      <c r="I222" s="31" t="s">
        <v>826</v>
      </c>
      <c r="J222" s="31" t="s">
        <v>1777</v>
      </c>
      <c r="K222" s="31" t="s">
        <v>1778</v>
      </c>
      <c r="L222" s="31" t="s">
        <v>1779</v>
      </c>
      <c r="M222" s="30" t="s">
        <v>894</v>
      </c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8.0" customHeight="1">
      <c r="A223" s="30">
        <v>222.0</v>
      </c>
      <c r="B223" s="30" t="s">
        <v>1780</v>
      </c>
      <c r="C223" s="39">
        <v>39855.63458333333</v>
      </c>
      <c r="D223" s="39"/>
      <c r="E223" s="40" t="s">
        <v>200</v>
      </c>
      <c r="F223" s="31" t="s">
        <v>941</v>
      </c>
      <c r="G223" s="30">
        <v>9.886931543E9</v>
      </c>
      <c r="H223" s="30">
        <v>2.3600752E7</v>
      </c>
      <c r="I223" s="31" t="s">
        <v>826</v>
      </c>
      <c r="J223" s="31" t="s">
        <v>1781</v>
      </c>
      <c r="K223" s="31" t="s">
        <v>1782</v>
      </c>
      <c r="L223" s="31" t="s">
        <v>1783</v>
      </c>
      <c r="M223" s="30" t="s">
        <v>854</v>
      </c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8.0" customHeight="1">
      <c r="A224" s="30">
        <v>223.0</v>
      </c>
      <c r="B224" s="30" t="s">
        <v>1784</v>
      </c>
      <c r="C224" s="39">
        <v>39855.65078703704</v>
      </c>
      <c r="D224" s="39"/>
      <c r="E224" s="40" t="s">
        <v>1377</v>
      </c>
      <c r="F224" s="31" t="s">
        <v>993</v>
      </c>
      <c r="G224" s="30">
        <v>9.870555013E9</v>
      </c>
      <c r="H224" s="30">
        <v>9.89280997E9</v>
      </c>
      <c r="I224" s="31" t="s">
        <v>826</v>
      </c>
      <c r="J224" s="31" t="s">
        <v>1007</v>
      </c>
      <c r="K224" s="31" t="s">
        <v>1008</v>
      </c>
      <c r="L224" s="31" t="s">
        <v>1785</v>
      </c>
      <c r="M224" s="30" t="s">
        <v>854</v>
      </c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8.0" customHeight="1">
      <c r="A225" s="30">
        <v>224.0</v>
      </c>
      <c r="B225" s="30" t="s">
        <v>1786</v>
      </c>
      <c r="C225" s="39">
        <v>39855.65423611111</v>
      </c>
      <c r="D225" s="39">
        <v>39863.7580787037</v>
      </c>
      <c r="E225" s="40" t="s">
        <v>1787</v>
      </c>
      <c r="F225" s="31" t="s">
        <v>993</v>
      </c>
      <c r="G225" s="30">
        <v>9.870555013E9</v>
      </c>
      <c r="H225" s="30">
        <v>9.89280997E9</v>
      </c>
      <c r="I225" s="31" t="s">
        <v>826</v>
      </c>
      <c r="J225" s="31" t="s">
        <v>878</v>
      </c>
      <c r="K225" s="31" t="s">
        <v>858</v>
      </c>
      <c r="L225" s="31" t="s">
        <v>1788</v>
      </c>
      <c r="M225" s="30" t="s">
        <v>830</v>
      </c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8.0" customHeight="1">
      <c r="A226" s="30">
        <v>225.0</v>
      </c>
      <c r="B226" s="30" t="s">
        <v>1789</v>
      </c>
      <c r="C226" s="39">
        <v>39855.663449074076</v>
      </c>
      <c r="D226" s="39">
        <v>39865.50925925926</v>
      </c>
      <c r="E226" s="40" t="s">
        <v>1790</v>
      </c>
      <c r="F226" s="31" t="s">
        <v>1057</v>
      </c>
      <c r="G226" s="30">
        <v>2521300.0</v>
      </c>
      <c r="H226" s="30">
        <v>9.332339343E9</v>
      </c>
      <c r="I226" s="31" t="s">
        <v>826</v>
      </c>
      <c r="J226" s="31" t="s">
        <v>1791</v>
      </c>
      <c r="K226" s="31" t="s">
        <v>1703</v>
      </c>
      <c r="L226" s="31" t="s">
        <v>1792</v>
      </c>
      <c r="M226" s="30" t="s">
        <v>830</v>
      </c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8.0" customHeight="1">
      <c r="A227" s="30">
        <v>226.0</v>
      </c>
      <c r="B227" s="30" t="s">
        <v>1793</v>
      </c>
      <c r="C227" s="39">
        <v>39855.6762962963</v>
      </c>
      <c r="D227" s="39">
        <v>39857.69626157408</v>
      </c>
      <c r="E227" s="40" t="s">
        <v>1794</v>
      </c>
      <c r="F227" s="31" t="s">
        <v>955</v>
      </c>
      <c r="G227" s="30">
        <v>2.6871405E7</v>
      </c>
      <c r="H227" s="30">
        <v>9.822009906E9</v>
      </c>
      <c r="I227" s="31" t="s">
        <v>826</v>
      </c>
      <c r="J227" s="31" t="s">
        <v>1402</v>
      </c>
      <c r="K227" s="31" t="s">
        <v>858</v>
      </c>
      <c r="L227" s="31" t="s">
        <v>1795</v>
      </c>
      <c r="M227" s="30" t="s">
        <v>830</v>
      </c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8.0" customHeight="1">
      <c r="A228" s="30">
        <v>227.0</v>
      </c>
      <c r="B228" s="30" t="s">
        <v>1796</v>
      </c>
      <c r="C228" s="39">
        <v>39855.69756944444</v>
      </c>
      <c r="D228" s="39"/>
      <c r="E228" s="40" t="s">
        <v>1797</v>
      </c>
      <c r="F228" s="31" t="s">
        <v>1623</v>
      </c>
      <c r="G228" s="30">
        <v>9.872857909E9</v>
      </c>
      <c r="H228" s="30">
        <v>9.8761133E9</v>
      </c>
      <c r="I228" s="31" t="s">
        <v>826</v>
      </c>
      <c r="J228" s="31" t="s">
        <v>1798</v>
      </c>
      <c r="K228" s="31" t="s">
        <v>1008</v>
      </c>
      <c r="L228" s="31" t="s">
        <v>1799</v>
      </c>
      <c r="M228" s="30" t="s">
        <v>854</v>
      </c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8.0" customHeight="1">
      <c r="A229" s="30">
        <v>228.0</v>
      </c>
      <c r="B229" s="30" t="s">
        <v>1800</v>
      </c>
      <c r="C229" s="39">
        <v>39855.70326388889</v>
      </c>
      <c r="D229" s="39"/>
      <c r="E229" s="40" t="s">
        <v>1801</v>
      </c>
      <c r="F229" s="31" t="s">
        <v>833</v>
      </c>
      <c r="G229" s="30">
        <v>9.212747904E9</v>
      </c>
      <c r="H229" s="30">
        <v>9.212747904E9</v>
      </c>
      <c r="I229" s="31" t="s">
        <v>826</v>
      </c>
      <c r="J229" s="31" t="s">
        <v>1802</v>
      </c>
      <c r="K229" s="31" t="s">
        <v>1227</v>
      </c>
      <c r="L229" s="31" t="s">
        <v>1803</v>
      </c>
      <c r="M229" s="30" t="s">
        <v>894</v>
      </c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8.0" customHeight="1">
      <c r="A230" s="30">
        <v>229.0</v>
      </c>
      <c r="B230" s="30" t="s">
        <v>1804</v>
      </c>
      <c r="C230" s="39">
        <v>39855.71056712963</v>
      </c>
      <c r="D230" s="39"/>
      <c r="E230" s="40" t="s">
        <v>1805</v>
      </c>
      <c r="F230" s="31" t="s">
        <v>1340</v>
      </c>
      <c r="G230" s="30">
        <v>9.871066326E9</v>
      </c>
      <c r="H230" s="30">
        <v>9.871066326E9</v>
      </c>
      <c r="I230" s="31" t="s">
        <v>826</v>
      </c>
      <c r="J230" s="31" t="s">
        <v>1007</v>
      </c>
      <c r="K230" s="31" t="s">
        <v>1008</v>
      </c>
      <c r="L230" s="31" t="s">
        <v>1806</v>
      </c>
      <c r="M230" s="30" t="s">
        <v>938</v>
      </c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8.0" customHeight="1">
      <c r="A231" s="30">
        <v>230.0</v>
      </c>
      <c r="B231" s="30" t="s">
        <v>1807</v>
      </c>
      <c r="C231" s="39">
        <v>39855.71241898148</v>
      </c>
      <c r="D231" s="39">
        <v>39860.42935185185</v>
      </c>
      <c r="E231" s="40" t="s">
        <v>1808</v>
      </c>
      <c r="F231" s="31" t="s">
        <v>1809</v>
      </c>
      <c r="G231" s="30">
        <v>9.611266277E9</v>
      </c>
      <c r="H231" s="30">
        <v>9.611266277E9</v>
      </c>
      <c r="I231" s="31" t="s">
        <v>826</v>
      </c>
      <c r="J231" s="31" t="s">
        <v>1810</v>
      </c>
      <c r="K231" s="31" t="s">
        <v>1811</v>
      </c>
      <c r="L231" s="31" t="s">
        <v>1812</v>
      </c>
      <c r="M231" s="30" t="s">
        <v>830</v>
      </c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8.0" customHeight="1">
      <c r="A232" s="30">
        <v>231.0</v>
      </c>
      <c r="B232" s="30" t="s">
        <v>1813</v>
      </c>
      <c r="C232" s="39">
        <v>39855.72739583333</v>
      </c>
      <c r="D232" s="39"/>
      <c r="E232" s="40" t="s">
        <v>1814</v>
      </c>
      <c r="F232" s="31" t="s">
        <v>1815</v>
      </c>
      <c r="G232" s="30">
        <v>9.893038831E9</v>
      </c>
      <c r="H232" s="30">
        <v>9.754306711E9</v>
      </c>
      <c r="I232" s="31" t="s">
        <v>826</v>
      </c>
      <c r="J232" s="31" t="s">
        <v>857</v>
      </c>
      <c r="K232" s="31" t="s">
        <v>858</v>
      </c>
      <c r="L232" s="31" t="s">
        <v>1816</v>
      </c>
      <c r="M232" s="30" t="s">
        <v>854</v>
      </c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8.0" customHeight="1">
      <c r="A233" s="30">
        <v>232.0</v>
      </c>
      <c r="B233" s="30" t="s">
        <v>1817</v>
      </c>
      <c r="C233" s="39">
        <v>39855.72945601852</v>
      </c>
      <c r="D233" s="39"/>
      <c r="E233" s="40" t="s">
        <v>1818</v>
      </c>
      <c r="F233" s="31" t="s">
        <v>1819</v>
      </c>
      <c r="G233" s="30">
        <v>4236760.0</v>
      </c>
      <c r="H233" s="30">
        <v>9.312345564E9</v>
      </c>
      <c r="I233" s="31" t="s">
        <v>826</v>
      </c>
      <c r="J233" s="31" t="s">
        <v>1820</v>
      </c>
      <c r="K233" s="31" t="s">
        <v>840</v>
      </c>
      <c r="L233" s="31" t="s">
        <v>1821</v>
      </c>
      <c r="M233" s="30" t="s">
        <v>854</v>
      </c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ht="18.0" customHeight="1">
      <c r="A234" s="30">
        <v>233.0</v>
      </c>
      <c r="B234" s="30" t="s">
        <v>1822</v>
      </c>
      <c r="C234" s="39">
        <v>39855.76158564815</v>
      </c>
      <c r="D234" s="39"/>
      <c r="E234" s="40" t="s">
        <v>1823</v>
      </c>
      <c r="F234" s="31" t="s">
        <v>1623</v>
      </c>
      <c r="G234" s="30">
        <v>9.872099902E9</v>
      </c>
      <c r="H234" s="30">
        <v>9.4641155E9</v>
      </c>
      <c r="I234" s="31" t="s">
        <v>826</v>
      </c>
      <c r="J234" s="31" t="s">
        <v>857</v>
      </c>
      <c r="K234" s="31" t="s">
        <v>858</v>
      </c>
      <c r="L234" s="31" t="s">
        <v>1824</v>
      </c>
      <c r="M234" s="30" t="s">
        <v>854</v>
      </c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ht="18.0" customHeight="1">
      <c r="A235" s="30">
        <v>234.0</v>
      </c>
      <c r="B235" s="30" t="s">
        <v>1825</v>
      </c>
      <c r="C235" s="39">
        <v>39855.80929398148</v>
      </c>
      <c r="D235" s="39">
        <v>39858.70064814815</v>
      </c>
      <c r="E235" s="40" t="s">
        <v>1826</v>
      </c>
      <c r="F235" s="31" t="s">
        <v>1340</v>
      </c>
      <c r="G235" s="30">
        <v>9.810371566E9</v>
      </c>
      <c r="H235" s="30">
        <v>9.818673504E9</v>
      </c>
      <c r="I235" s="31" t="s">
        <v>826</v>
      </c>
      <c r="J235" s="31" t="s">
        <v>1827</v>
      </c>
      <c r="K235" s="31" t="s">
        <v>995</v>
      </c>
      <c r="L235" s="31" t="s">
        <v>1828</v>
      </c>
      <c r="M235" s="30" t="s">
        <v>830</v>
      </c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ht="18.0" customHeight="1">
      <c r="A236" s="30">
        <v>235.0</v>
      </c>
      <c r="B236" s="30" t="s">
        <v>1829</v>
      </c>
      <c r="C236" s="39">
        <v>39855.860601851855</v>
      </c>
      <c r="D236" s="39">
        <v>39863.64496527778</v>
      </c>
      <c r="E236" s="40" t="s">
        <v>1830</v>
      </c>
      <c r="F236" s="31" t="s">
        <v>941</v>
      </c>
      <c r="G236" s="30">
        <v>2.53258E7</v>
      </c>
      <c r="H236" s="30">
        <v>9.34216442E9</v>
      </c>
      <c r="I236" s="31" t="s">
        <v>826</v>
      </c>
      <c r="J236" s="31" t="s">
        <v>1831</v>
      </c>
      <c r="K236" s="31" t="s">
        <v>975</v>
      </c>
      <c r="L236" s="31" t="s">
        <v>1832</v>
      </c>
      <c r="M236" s="30" t="s">
        <v>830</v>
      </c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ht="18.0" customHeight="1">
      <c r="A237" s="30">
        <v>236.0</v>
      </c>
      <c r="B237" s="30" t="s">
        <v>1833</v>
      </c>
      <c r="C237" s="39">
        <v>39856.388761574075</v>
      </c>
      <c r="D237" s="39"/>
      <c r="E237" s="40" t="s">
        <v>1834</v>
      </c>
      <c r="F237" s="31" t="s">
        <v>833</v>
      </c>
      <c r="G237" s="30">
        <v>9.810514257E9</v>
      </c>
      <c r="H237" s="30">
        <v>9.810514257E9</v>
      </c>
      <c r="I237" s="31" t="s">
        <v>826</v>
      </c>
      <c r="J237" s="31" t="s">
        <v>1835</v>
      </c>
      <c r="K237" s="31" t="s">
        <v>1836</v>
      </c>
      <c r="L237" s="31" t="s">
        <v>1837</v>
      </c>
      <c r="M237" s="30" t="s">
        <v>894</v>
      </c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ht="18.0" customHeight="1">
      <c r="A238" s="30">
        <v>237.0</v>
      </c>
      <c r="B238" s="30" t="s">
        <v>1838</v>
      </c>
      <c r="C238" s="39">
        <v>39856.46304398148</v>
      </c>
      <c r="D238" s="39"/>
      <c r="E238" s="40" t="s">
        <v>1839</v>
      </c>
      <c r="F238" s="31" t="s">
        <v>1840</v>
      </c>
      <c r="G238" s="30">
        <v>2236598.0</v>
      </c>
      <c r="H238" s="30">
        <v>9.81512497E9</v>
      </c>
      <c r="I238" s="31" t="s">
        <v>826</v>
      </c>
      <c r="J238" s="31" t="s">
        <v>1841</v>
      </c>
      <c r="K238" s="31" t="s">
        <v>840</v>
      </c>
      <c r="L238" s="31" t="s">
        <v>1842</v>
      </c>
      <c r="M238" s="30" t="s">
        <v>854</v>
      </c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ht="18.0" customHeight="1">
      <c r="A239" s="30">
        <v>238.0</v>
      </c>
      <c r="B239" s="30" t="s">
        <v>1843</v>
      </c>
      <c r="C239" s="39">
        <v>39856.4750462963</v>
      </c>
      <c r="D239" s="39"/>
      <c r="E239" s="40" t="s">
        <v>1844</v>
      </c>
      <c r="F239" s="31" t="s">
        <v>877</v>
      </c>
      <c r="G239" s="30">
        <v>9.871446139E9</v>
      </c>
      <c r="H239" s="30">
        <v>9.968577097E9</v>
      </c>
      <c r="I239" s="31" t="s">
        <v>826</v>
      </c>
      <c r="J239" s="31" t="s">
        <v>1007</v>
      </c>
      <c r="K239" s="31" t="s">
        <v>1008</v>
      </c>
      <c r="L239" s="31" t="s">
        <v>1845</v>
      </c>
      <c r="M239" s="30" t="s">
        <v>854</v>
      </c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ht="18.0" customHeight="1">
      <c r="A240" s="30">
        <v>239.0</v>
      </c>
      <c r="B240" s="30" t="s">
        <v>1846</v>
      </c>
      <c r="C240" s="39">
        <v>39856.49797453704</v>
      </c>
      <c r="D240" s="39"/>
      <c r="E240" s="40" t="s">
        <v>1847</v>
      </c>
      <c r="F240" s="31" t="s">
        <v>1848</v>
      </c>
      <c r="G240" s="30">
        <v>9.419005909E9</v>
      </c>
      <c r="H240" s="30">
        <v>9.419005909E9</v>
      </c>
      <c r="I240" s="31" t="s">
        <v>826</v>
      </c>
      <c r="J240" s="31" t="s">
        <v>1100</v>
      </c>
      <c r="K240" s="31" t="s">
        <v>840</v>
      </c>
      <c r="L240" s="31" t="s">
        <v>1849</v>
      </c>
      <c r="M240" s="30" t="s">
        <v>854</v>
      </c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ht="18.0" customHeight="1">
      <c r="A241" s="30">
        <v>240.0</v>
      </c>
      <c r="B241" s="30" t="s">
        <v>1850</v>
      </c>
      <c r="C241" s="39">
        <v>39856.49857638889</v>
      </c>
      <c r="D241" s="39">
        <v>39863.64766203704</v>
      </c>
      <c r="E241" s="40" t="s">
        <v>1851</v>
      </c>
      <c r="F241" s="31" t="s">
        <v>1852</v>
      </c>
      <c r="G241" s="30">
        <v>9.886444253E9</v>
      </c>
      <c r="H241" s="30">
        <v>9.741889978E9</v>
      </c>
      <c r="I241" s="31" t="s">
        <v>826</v>
      </c>
      <c r="J241" s="31" t="s">
        <v>1853</v>
      </c>
      <c r="K241" s="31" t="s">
        <v>1854</v>
      </c>
      <c r="L241" s="31" t="s">
        <v>1855</v>
      </c>
      <c r="M241" s="30" t="s">
        <v>830</v>
      </c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ht="18.0" customHeight="1">
      <c r="A242" s="30">
        <v>241.0</v>
      </c>
      <c r="B242" s="30" t="s">
        <v>1856</v>
      </c>
      <c r="C242" s="39">
        <v>39856.505428240744</v>
      </c>
      <c r="D242" s="39"/>
      <c r="E242" s="40" t="s">
        <v>1857</v>
      </c>
      <c r="F242" s="31" t="s">
        <v>833</v>
      </c>
      <c r="G242" s="30">
        <v>9.99903909E9</v>
      </c>
      <c r="H242" s="30">
        <v>9.99903909E9</v>
      </c>
      <c r="I242" s="31" t="s">
        <v>826</v>
      </c>
      <c r="J242" s="31" t="s">
        <v>834</v>
      </c>
      <c r="K242" s="31" t="s">
        <v>835</v>
      </c>
      <c r="L242" s="31" t="s">
        <v>1858</v>
      </c>
      <c r="M242" s="30" t="s">
        <v>938</v>
      </c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ht="18.0" customHeight="1">
      <c r="A243" s="30">
        <v>242.0</v>
      </c>
      <c r="B243" s="30" t="s">
        <v>1859</v>
      </c>
      <c r="C243" s="39">
        <v>39856.518229166664</v>
      </c>
      <c r="D243" s="39">
        <v>39857.67556712963</v>
      </c>
      <c r="E243" s="40" t="s">
        <v>1860</v>
      </c>
      <c r="F243" s="31" t="s">
        <v>955</v>
      </c>
      <c r="G243" s="30">
        <v>6.6206789E7</v>
      </c>
      <c r="H243" s="30">
        <v>6.6209822E7</v>
      </c>
      <c r="I243" s="31" t="s">
        <v>826</v>
      </c>
      <c r="J243" s="31" t="s">
        <v>1861</v>
      </c>
      <c r="K243" s="31" t="s">
        <v>1227</v>
      </c>
      <c r="L243" s="31" t="s">
        <v>1862</v>
      </c>
      <c r="M243" s="30" t="s">
        <v>830</v>
      </c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ht="18.0" customHeight="1">
      <c r="A244" s="30">
        <v>243.0</v>
      </c>
      <c r="B244" s="30" t="s">
        <v>1863</v>
      </c>
      <c r="C244" s="39">
        <v>39856.55946759259</v>
      </c>
      <c r="D244" s="39"/>
      <c r="E244" s="40" t="s">
        <v>1864</v>
      </c>
      <c r="F244" s="31" t="s">
        <v>941</v>
      </c>
      <c r="G244" s="30">
        <v>2.676268E7</v>
      </c>
      <c r="H244" s="30">
        <v>9.845040766E9</v>
      </c>
      <c r="I244" s="31" t="s">
        <v>826</v>
      </c>
      <c r="J244" s="31" t="s">
        <v>1865</v>
      </c>
      <c r="K244" s="31" t="s">
        <v>835</v>
      </c>
      <c r="L244" s="31" t="s">
        <v>1866</v>
      </c>
      <c r="M244" s="30" t="s">
        <v>854</v>
      </c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ht="18.0" customHeight="1">
      <c r="A245" s="30">
        <v>244.0</v>
      </c>
      <c r="B245" s="30" t="s">
        <v>1867</v>
      </c>
      <c r="C245" s="39">
        <v>39856.57225694445</v>
      </c>
      <c r="D245" s="39">
        <v>39861.59881944444</v>
      </c>
      <c r="E245" s="40" t="s">
        <v>1868</v>
      </c>
      <c r="F245" s="31" t="s">
        <v>1869</v>
      </c>
      <c r="G245" s="30">
        <v>6.5150442E7</v>
      </c>
      <c r="H245" s="30">
        <v>9.810055108E9</v>
      </c>
      <c r="I245" s="31" t="s">
        <v>826</v>
      </c>
      <c r="J245" s="31" t="s">
        <v>898</v>
      </c>
      <c r="K245" s="31" t="s">
        <v>863</v>
      </c>
      <c r="L245" s="31" t="s">
        <v>1870</v>
      </c>
      <c r="M245" s="30" t="s">
        <v>830</v>
      </c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ht="18.0" customHeight="1">
      <c r="A246" s="30">
        <v>245.0</v>
      </c>
      <c r="B246" s="30" t="s">
        <v>1871</v>
      </c>
      <c r="C246" s="39">
        <v>39856.5728125</v>
      </c>
      <c r="D246" s="39">
        <v>39857.55662037037</v>
      </c>
      <c r="E246" s="40" t="s">
        <v>1872</v>
      </c>
      <c r="F246" s="31" t="s">
        <v>1392</v>
      </c>
      <c r="G246" s="30">
        <v>6.6901564E7</v>
      </c>
      <c r="H246" s="30">
        <v>9.2465652E9</v>
      </c>
      <c r="I246" s="31" t="s">
        <v>826</v>
      </c>
      <c r="J246" s="31" t="s">
        <v>1341</v>
      </c>
      <c r="K246" s="31" t="s">
        <v>840</v>
      </c>
      <c r="L246" s="31" t="s">
        <v>1873</v>
      </c>
      <c r="M246" s="30" t="s">
        <v>830</v>
      </c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ht="18.0" customHeight="1">
      <c r="A247" s="30">
        <v>246.0</v>
      </c>
      <c r="B247" s="30" t="s">
        <v>1874</v>
      </c>
      <c r="C247" s="39">
        <v>39856.59125</v>
      </c>
      <c r="D247" s="39">
        <v>39864.580671296295</v>
      </c>
      <c r="E247" s="40" t="s">
        <v>1875</v>
      </c>
      <c r="F247" s="31" t="s">
        <v>833</v>
      </c>
      <c r="G247" s="30">
        <v>9.87134209E9</v>
      </c>
      <c r="H247" s="30">
        <v>9.81090954E9</v>
      </c>
      <c r="I247" s="31" t="s">
        <v>826</v>
      </c>
      <c r="J247" s="31" t="s">
        <v>1876</v>
      </c>
      <c r="K247" s="31" t="s">
        <v>858</v>
      </c>
      <c r="L247" s="31" t="s">
        <v>1877</v>
      </c>
      <c r="M247" s="30" t="s">
        <v>830</v>
      </c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ht="18.0" customHeight="1">
      <c r="A248" s="30">
        <v>247.0</v>
      </c>
      <c r="B248" s="30" t="s">
        <v>1878</v>
      </c>
      <c r="C248" s="39">
        <v>39856.61581018518</v>
      </c>
      <c r="D248" s="39">
        <v>39865.44484953704</v>
      </c>
      <c r="E248" s="40" t="s">
        <v>1879</v>
      </c>
      <c r="F248" s="31" t="s">
        <v>1109</v>
      </c>
      <c r="G248" s="30">
        <v>9.811826056E9</v>
      </c>
      <c r="H248" s="30">
        <v>9.811826056E9</v>
      </c>
      <c r="I248" s="31" t="s">
        <v>826</v>
      </c>
      <c r="J248" s="31" t="s">
        <v>1007</v>
      </c>
      <c r="K248" s="31" t="s">
        <v>1008</v>
      </c>
      <c r="L248" s="31" t="s">
        <v>1880</v>
      </c>
      <c r="M248" s="30" t="s">
        <v>830</v>
      </c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ht="18.0" customHeight="1">
      <c r="A249" s="30">
        <v>248.0</v>
      </c>
      <c r="B249" s="30" t="s">
        <v>1881</v>
      </c>
      <c r="C249" s="39">
        <v>39856.62428240741</v>
      </c>
      <c r="D249" s="39"/>
      <c r="E249" s="40" t="s">
        <v>1882</v>
      </c>
      <c r="F249" s="31" t="s">
        <v>1335</v>
      </c>
      <c r="G249" s="30">
        <v>3.2957913E7</v>
      </c>
      <c r="H249" s="30">
        <v>9.999990347E9</v>
      </c>
      <c r="I249" s="31" t="s">
        <v>826</v>
      </c>
      <c r="J249" s="31" t="s">
        <v>1222</v>
      </c>
      <c r="K249" s="31" t="s">
        <v>1028</v>
      </c>
      <c r="L249" s="31" t="s">
        <v>1883</v>
      </c>
      <c r="M249" s="30" t="s">
        <v>894</v>
      </c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ht="18.0" customHeight="1">
      <c r="A250" s="30">
        <v>249.0</v>
      </c>
      <c r="B250" s="30" t="s">
        <v>1884</v>
      </c>
      <c r="C250" s="39">
        <v>39856.64028935185</v>
      </c>
      <c r="D250" s="39"/>
      <c r="E250" s="40" t="s">
        <v>1885</v>
      </c>
      <c r="F250" s="31" t="s">
        <v>833</v>
      </c>
      <c r="G250" s="30">
        <v>9.810011057E9</v>
      </c>
      <c r="H250" s="30">
        <v>9.810011057E9</v>
      </c>
      <c r="I250" s="31" t="s">
        <v>826</v>
      </c>
      <c r="J250" s="31" t="s">
        <v>1886</v>
      </c>
      <c r="K250" s="31" t="s">
        <v>1887</v>
      </c>
      <c r="L250" s="31" t="s">
        <v>1888</v>
      </c>
      <c r="M250" s="30" t="s">
        <v>894</v>
      </c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ht="18.0" customHeight="1">
      <c r="A251" s="30">
        <v>250.0</v>
      </c>
      <c r="B251" s="30" t="s">
        <v>1889</v>
      </c>
      <c r="C251" s="39">
        <v>39856.64475694444</v>
      </c>
      <c r="D251" s="39"/>
      <c r="E251" s="40" t="s">
        <v>1890</v>
      </c>
      <c r="F251" s="31" t="s">
        <v>1891</v>
      </c>
      <c r="G251" s="30">
        <v>9.944050705E9</v>
      </c>
      <c r="H251" s="30"/>
      <c r="I251" s="31" t="s">
        <v>826</v>
      </c>
      <c r="J251" s="31" t="s">
        <v>834</v>
      </c>
      <c r="K251" s="31" t="s">
        <v>835</v>
      </c>
      <c r="L251" s="31" t="s">
        <v>1892</v>
      </c>
      <c r="M251" s="30" t="s">
        <v>938</v>
      </c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ht="18.0" customHeight="1">
      <c r="A252" s="30">
        <v>251.0</v>
      </c>
      <c r="B252" s="30" t="s">
        <v>1893</v>
      </c>
      <c r="C252" s="39">
        <v>39856.667592592596</v>
      </c>
      <c r="D252" s="39">
        <v>39863.5596875</v>
      </c>
      <c r="E252" s="40" t="s">
        <v>1894</v>
      </c>
      <c r="F252" s="31" t="s">
        <v>1057</v>
      </c>
      <c r="G252" s="30">
        <v>2.4504082E7</v>
      </c>
      <c r="H252" s="30">
        <v>9.830266777E9</v>
      </c>
      <c r="I252" s="31" t="s">
        <v>826</v>
      </c>
      <c r="J252" s="31" t="s">
        <v>1895</v>
      </c>
      <c r="K252" s="31" t="s">
        <v>846</v>
      </c>
      <c r="L252" s="31" t="s">
        <v>1896</v>
      </c>
      <c r="M252" s="30" t="s">
        <v>830</v>
      </c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ht="18.0" customHeight="1">
      <c r="A253" s="30">
        <v>252.0</v>
      </c>
      <c r="B253" s="30" t="s">
        <v>1897</v>
      </c>
      <c r="C253" s="39">
        <v>39856.67894675926</v>
      </c>
      <c r="D253" s="39"/>
      <c r="E253" s="40" t="s">
        <v>1898</v>
      </c>
      <c r="F253" s="31" t="s">
        <v>1109</v>
      </c>
      <c r="G253" s="30">
        <v>9.910946699E9</v>
      </c>
      <c r="H253" s="30">
        <v>9.910946699E9</v>
      </c>
      <c r="I253" s="31" t="s">
        <v>826</v>
      </c>
      <c r="J253" s="31" t="s">
        <v>1899</v>
      </c>
      <c r="K253" s="31" t="s">
        <v>1900</v>
      </c>
      <c r="L253" s="31" t="s">
        <v>1901</v>
      </c>
      <c r="M253" s="30" t="s">
        <v>894</v>
      </c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ht="18.0" customHeight="1">
      <c r="A254" s="30">
        <v>253.0</v>
      </c>
      <c r="B254" s="30" t="s">
        <v>1902</v>
      </c>
      <c r="C254" s="39">
        <v>39856.69814814815</v>
      </c>
      <c r="D254" s="39">
        <v>39867.7296875</v>
      </c>
      <c r="E254" s="40" t="s">
        <v>1903</v>
      </c>
      <c r="F254" s="31" t="s">
        <v>833</v>
      </c>
      <c r="G254" s="30">
        <v>9.818448822E9</v>
      </c>
      <c r="H254" s="30">
        <v>9.899936084E9</v>
      </c>
      <c r="I254" s="31" t="s">
        <v>826</v>
      </c>
      <c r="J254" s="31" t="s">
        <v>1904</v>
      </c>
      <c r="K254" s="31" t="s">
        <v>1905</v>
      </c>
      <c r="L254" s="31" t="s">
        <v>1906</v>
      </c>
      <c r="M254" s="30" t="s">
        <v>830</v>
      </c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ht="18.0" customHeight="1">
      <c r="A255" s="30">
        <v>254.0</v>
      </c>
      <c r="B255" s="30" t="s">
        <v>1907</v>
      </c>
      <c r="C255" s="39">
        <v>39856.704872685186</v>
      </c>
      <c r="D255" s="39"/>
      <c r="E255" s="40" t="s">
        <v>601</v>
      </c>
      <c r="F255" s="31" t="s">
        <v>1638</v>
      </c>
      <c r="G255" s="30">
        <v>2277576.0</v>
      </c>
      <c r="H255" s="30">
        <v>9.73159966E9</v>
      </c>
      <c r="I255" s="31" t="s">
        <v>826</v>
      </c>
      <c r="J255" s="31" t="s">
        <v>1908</v>
      </c>
      <c r="K255" s="31" t="s">
        <v>840</v>
      </c>
      <c r="L255" s="31" t="s">
        <v>1909</v>
      </c>
      <c r="M255" s="30" t="s">
        <v>854</v>
      </c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ht="18.0" customHeight="1">
      <c r="A256" s="30">
        <v>255.0</v>
      </c>
      <c r="B256" s="30" t="s">
        <v>1910</v>
      </c>
      <c r="C256" s="39">
        <v>39856.71189814815</v>
      </c>
      <c r="D256" s="39">
        <v>39863.68796296296</v>
      </c>
      <c r="E256" s="40" t="s">
        <v>1911</v>
      </c>
      <c r="F256" s="31" t="s">
        <v>1638</v>
      </c>
      <c r="G256" s="30">
        <v>2277576.0</v>
      </c>
      <c r="H256" s="30">
        <v>9.73159966E9</v>
      </c>
      <c r="I256" s="31" t="s">
        <v>826</v>
      </c>
      <c r="J256" s="31" t="s">
        <v>1912</v>
      </c>
      <c r="K256" s="31" t="s">
        <v>840</v>
      </c>
      <c r="L256" s="31" t="s">
        <v>1913</v>
      </c>
      <c r="M256" s="30" t="s">
        <v>830</v>
      </c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ht="18.0" customHeight="1">
      <c r="A257" s="30">
        <v>256.0</v>
      </c>
      <c r="B257" s="30" t="s">
        <v>1914</v>
      </c>
      <c r="C257" s="39">
        <v>39856.71328703704</v>
      </c>
      <c r="D257" s="39">
        <v>39860.43127314815</v>
      </c>
      <c r="E257" s="40" t="s">
        <v>1915</v>
      </c>
      <c r="F257" s="31" t="s">
        <v>1109</v>
      </c>
      <c r="G257" s="30">
        <v>4170577.0</v>
      </c>
      <c r="H257" s="30">
        <v>9.213853191E9</v>
      </c>
      <c r="I257" s="31" t="s">
        <v>826</v>
      </c>
      <c r="J257" s="31" t="s">
        <v>898</v>
      </c>
      <c r="K257" s="31" t="s">
        <v>828</v>
      </c>
      <c r="L257" s="31" t="s">
        <v>1916</v>
      </c>
      <c r="M257" s="30" t="s">
        <v>830</v>
      </c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ht="18.0" customHeight="1">
      <c r="A258" s="30">
        <v>257.0</v>
      </c>
      <c r="B258" s="30" t="s">
        <v>1917</v>
      </c>
      <c r="C258" s="39">
        <v>39856.71329861111</v>
      </c>
      <c r="D258" s="39">
        <v>39861.50891203704</v>
      </c>
      <c r="E258" s="40" t="s">
        <v>1918</v>
      </c>
      <c r="F258" s="31" t="s">
        <v>1650</v>
      </c>
      <c r="G258" s="30">
        <v>2352581.0</v>
      </c>
      <c r="H258" s="30">
        <v>9.829062967E9</v>
      </c>
      <c r="I258" s="31" t="s">
        <v>826</v>
      </c>
      <c r="J258" s="31" t="s">
        <v>1919</v>
      </c>
      <c r="K258" s="31" t="s">
        <v>970</v>
      </c>
      <c r="L258" s="31" t="s">
        <v>1920</v>
      </c>
      <c r="M258" s="30" t="s">
        <v>830</v>
      </c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ht="18.0" customHeight="1">
      <c r="A259" s="30">
        <v>258.0</v>
      </c>
      <c r="B259" s="30" t="s">
        <v>1921</v>
      </c>
      <c r="C259" s="39">
        <v>39856.830555555556</v>
      </c>
      <c r="D259" s="39">
        <v>39860.67466435185</v>
      </c>
      <c r="E259" s="40" t="s">
        <v>1108</v>
      </c>
      <c r="F259" s="31" t="s">
        <v>1109</v>
      </c>
      <c r="G259" s="30">
        <v>9.999883779E9</v>
      </c>
      <c r="H259" s="30">
        <v>9.999366774E9</v>
      </c>
      <c r="I259" s="31" t="s">
        <v>826</v>
      </c>
      <c r="J259" s="31" t="s">
        <v>1255</v>
      </c>
      <c r="K259" s="31" t="s">
        <v>962</v>
      </c>
      <c r="L259" s="31" t="s">
        <v>1922</v>
      </c>
      <c r="M259" s="30" t="s">
        <v>830</v>
      </c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ht="18.0" customHeight="1">
      <c r="A260" s="30">
        <v>259.0</v>
      </c>
      <c r="B260" s="30" t="s">
        <v>1923</v>
      </c>
      <c r="C260" s="39">
        <v>39856.84861111111</v>
      </c>
      <c r="D260" s="39"/>
      <c r="E260" s="40" t="s">
        <v>1924</v>
      </c>
      <c r="F260" s="31" t="s">
        <v>934</v>
      </c>
      <c r="G260" s="30">
        <v>2.7875782E7</v>
      </c>
      <c r="H260" s="30">
        <v>9.81829313E9</v>
      </c>
      <c r="I260" s="31" t="s">
        <v>826</v>
      </c>
      <c r="J260" s="31" t="s">
        <v>1007</v>
      </c>
      <c r="K260" s="31" t="s">
        <v>1008</v>
      </c>
      <c r="L260" s="31" t="s">
        <v>1925</v>
      </c>
      <c r="M260" s="30" t="s">
        <v>854</v>
      </c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ht="18.0" customHeight="1">
      <c r="A261" s="30">
        <v>260.0</v>
      </c>
      <c r="B261" s="30" t="s">
        <v>1926</v>
      </c>
      <c r="C261" s="39">
        <v>39857.44174768519</v>
      </c>
      <c r="D261" s="39">
        <v>39858.49961805555</v>
      </c>
      <c r="E261" s="40" t="s">
        <v>1927</v>
      </c>
      <c r="F261" s="31" t="s">
        <v>955</v>
      </c>
      <c r="G261" s="30">
        <v>3.2341066E7</v>
      </c>
      <c r="H261" s="30">
        <v>3.2341067E7</v>
      </c>
      <c r="I261" s="31" t="s">
        <v>826</v>
      </c>
      <c r="J261" s="31" t="s">
        <v>878</v>
      </c>
      <c r="K261" s="31" t="s">
        <v>858</v>
      </c>
      <c r="L261" s="31" t="s">
        <v>1928</v>
      </c>
      <c r="M261" s="30" t="s">
        <v>830</v>
      </c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ht="18.0" customHeight="1">
      <c r="A262" s="30">
        <v>261.0</v>
      </c>
      <c r="B262" s="30" t="s">
        <v>1929</v>
      </c>
      <c r="C262" s="39">
        <v>39857.451365740744</v>
      </c>
      <c r="D262" s="39">
        <v>39860.51332175926</v>
      </c>
      <c r="E262" s="40" t="s">
        <v>1930</v>
      </c>
      <c r="F262" s="31" t="s">
        <v>877</v>
      </c>
      <c r="G262" s="30">
        <v>9.717544232E9</v>
      </c>
      <c r="H262" s="30"/>
      <c r="I262" s="31" t="s">
        <v>826</v>
      </c>
      <c r="J262" s="31" t="s">
        <v>857</v>
      </c>
      <c r="K262" s="31" t="s">
        <v>858</v>
      </c>
      <c r="L262" s="31" t="s">
        <v>1931</v>
      </c>
      <c r="M262" s="30" t="s">
        <v>830</v>
      </c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ht="18.0" customHeight="1">
      <c r="A263" s="30">
        <v>262.0</v>
      </c>
      <c r="B263" s="30" t="s">
        <v>1932</v>
      </c>
      <c r="C263" s="39">
        <v>39857.47046296296</v>
      </c>
      <c r="D263" s="39">
        <v>39862.47902777778</v>
      </c>
      <c r="E263" s="40" t="s">
        <v>1933</v>
      </c>
      <c r="F263" s="31" t="s">
        <v>833</v>
      </c>
      <c r="G263" s="30">
        <v>9.810633556E9</v>
      </c>
      <c r="H263" s="30">
        <v>9.871077703E9</v>
      </c>
      <c r="I263" s="31" t="s">
        <v>826</v>
      </c>
      <c r="J263" s="31" t="s">
        <v>1140</v>
      </c>
      <c r="K263" s="31" t="s">
        <v>1141</v>
      </c>
      <c r="L263" s="31" t="s">
        <v>1934</v>
      </c>
      <c r="M263" s="30" t="s">
        <v>830</v>
      </c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ht="18.0" customHeight="1">
      <c r="A264" s="30">
        <v>263.0</v>
      </c>
      <c r="B264" s="30" t="s">
        <v>1935</v>
      </c>
      <c r="C264" s="39">
        <v>39857.4777662037</v>
      </c>
      <c r="D264" s="39"/>
      <c r="E264" s="40" t="s">
        <v>1936</v>
      </c>
      <c r="F264" s="31" t="s">
        <v>1869</v>
      </c>
      <c r="G264" s="30">
        <v>4.100249E7</v>
      </c>
      <c r="H264" s="30">
        <v>9.810941041E9</v>
      </c>
      <c r="I264" s="31" t="s">
        <v>826</v>
      </c>
      <c r="J264" s="31" t="s">
        <v>1937</v>
      </c>
      <c r="K264" s="31" t="s">
        <v>858</v>
      </c>
      <c r="L264" s="31" t="s">
        <v>1938</v>
      </c>
      <c r="M264" s="30" t="s">
        <v>854</v>
      </c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ht="18.0" customHeight="1">
      <c r="A265" s="30">
        <v>264.0</v>
      </c>
      <c r="B265" s="30" t="s">
        <v>1939</v>
      </c>
      <c r="C265" s="39">
        <v>39857.48224537037</v>
      </c>
      <c r="D265" s="39"/>
      <c r="E265" s="40" t="s">
        <v>1940</v>
      </c>
      <c r="F265" s="31" t="s">
        <v>934</v>
      </c>
      <c r="G265" s="30">
        <v>9.911622595E9</v>
      </c>
      <c r="H265" s="30">
        <v>9.871726707E9</v>
      </c>
      <c r="I265" s="31" t="s">
        <v>826</v>
      </c>
      <c r="J265" s="31" t="s">
        <v>883</v>
      </c>
      <c r="K265" s="31" t="s">
        <v>858</v>
      </c>
      <c r="L265" s="31" t="s">
        <v>1941</v>
      </c>
      <c r="M265" s="30" t="s">
        <v>854</v>
      </c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ht="18.0" customHeight="1">
      <c r="A266" s="30">
        <v>265.0</v>
      </c>
      <c r="B266" s="30" t="s">
        <v>1942</v>
      </c>
      <c r="C266" s="39">
        <v>39857.48755787037</v>
      </c>
      <c r="D266" s="39"/>
      <c r="E266" s="40" t="s">
        <v>1943</v>
      </c>
      <c r="F266" s="31" t="s">
        <v>1944</v>
      </c>
      <c r="G266" s="30">
        <v>9.463857724E9</v>
      </c>
      <c r="H266" s="30">
        <v>9.463857724E9</v>
      </c>
      <c r="I266" s="31" t="s">
        <v>826</v>
      </c>
      <c r="J266" s="31" t="s">
        <v>827</v>
      </c>
      <c r="K266" s="31" t="s">
        <v>828</v>
      </c>
      <c r="L266" s="31" t="s">
        <v>1945</v>
      </c>
      <c r="M266" s="30" t="s">
        <v>854</v>
      </c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ht="18.0" customHeight="1">
      <c r="A267" s="30">
        <v>266.0</v>
      </c>
      <c r="B267" s="30" t="s">
        <v>1946</v>
      </c>
      <c r="C267" s="39">
        <v>39857.50518518518</v>
      </c>
      <c r="D267" s="39"/>
      <c r="E267" s="40" t="s">
        <v>697</v>
      </c>
      <c r="F267" s="31" t="s">
        <v>833</v>
      </c>
      <c r="G267" s="30">
        <v>2.8111975E7</v>
      </c>
      <c r="H267" s="30">
        <v>9.899664091E9</v>
      </c>
      <c r="I267" s="31" t="s">
        <v>826</v>
      </c>
      <c r="J267" s="31" t="s">
        <v>857</v>
      </c>
      <c r="K267" s="31" t="s">
        <v>858</v>
      </c>
      <c r="L267" s="31" t="s">
        <v>1947</v>
      </c>
      <c r="M267" s="30" t="s">
        <v>894</v>
      </c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ht="18.0" customHeight="1">
      <c r="A268" s="30">
        <v>267.0</v>
      </c>
      <c r="B268" s="30" t="s">
        <v>1948</v>
      </c>
      <c r="C268" s="39">
        <v>39857.517916666664</v>
      </c>
      <c r="D268" s="39"/>
      <c r="E268" s="40" t="s">
        <v>1949</v>
      </c>
      <c r="F268" s="31" t="s">
        <v>1950</v>
      </c>
      <c r="G268" s="30">
        <v>9.88801999E9</v>
      </c>
      <c r="H268" s="30">
        <v>9.88801999E9</v>
      </c>
      <c r="I268" s="31" t="s">
        <v>826</v>
      </c>
      <c r="J268" s="31" t="s">
        <v>1594</v>
      </c>
      <c r="K268" s="31" t="s">
        <v>975</v>
      </c>
      <c r="L268" s="31" t="s">
        <v>1951</v>
      </c>
      <c r="M268" s="30" t="s">
        <v>854</v>
      </c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ht="18.0" customHeight="1">
      <c r="A269" s="30">
        <v>268.0</v>
      </c>
      <c r="B269" s="30" t="s">
        <v>1952</v>
      </c>
      <c r="C269" s="39">
        <v>39857.52353009259</v>
      </c>
      <c r="D269" s="39">
        <v>39857.5649537037</v>
      </c>
      <c r="E269" s="40" t="s">
        <v>1953</v>
      </c>
      <c r="F269" s="31" t="s">
        <v>1954</v>
      </c>
      <c r="G269" s="30">
        <v>9.871189077E9</v>
      </c>
      <c r="H269" s="30">
        <v>9.871189077E9</v>
      </c>
      <c r="I269" s="31" t="s">
        <v>826</v>
      </c>
      <c r="J269" s="31" t="s">
        <v>1955</v>
      </c>
      <c r="K269" s="31" t="s">
        <v>840</v>
      </c>
      <c r="L269" s="31" t="s">
        <v>1956</v>
      </c>
      <c r="M269" s="30" t="s">
        <v>830</v>
      </c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ht="18.0" customHeight="1">
      <c r="A270" s="30">
        <v>269.0</v>
      </c>
      <c r="B270" s="30" t="s">
        <v>1957</v>
      </c>
      <c r="C270" s="39">
        <v>39857.52560185185</v>
      </c>
      <c r="D270" s="39"/>
      <c r="E270" s="40" t="s">
        <v>1958</v>
      </c>
      <c r="F270" s="31" t="s">
        <v>1954</v>
      </c>
      <c r="G270" s="30">
        <v>9.871189077E9</v>
      </c>
      <c r="H270" s="30">
        <v>9.871189077E9</v>
      </c>
      <c r="I270" s="31" t="s">
        <v>826</v>
      </c>
      <c r="J270" s="31" t="s">
        <v>1955</v>
      </c>
      <c r="K270" s="31" t="s">
        <v>1900</v>
      </c>
      <c r="L270" s="31" t="s">
        <v>1959</v>
      </c>
      <c r="M270" s="30" t="s">
        <v>894</v>
      </c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ht="18.0" customHeight="1">
      <c r="A271" s="30">
        <v>270.0</v>
      </c>
      <c r="B271" s="30" t="s">
        <v>1960</v>
      </c>
      <c r="C271" s="39">
        <v>39857.52737268519</v>
      </c>
      <c r="D271" s="39">
        <v>39860.75418981481</v>
      </c>
      <c r="E271" s="40" t="s">
        <v>200</v>
      </c>
      <c r="F271" s="31" t="s">
        <v>833</v>
      </c>
      <c r="G271" s="30">
        <v>6.5061296E7</v>
      </c>
      <c r="H271" s="30">
        <v>9.216232304E9</v>
      </c>
      <c r="I271" s="31" t="s">
        <v>826</v>
      </c>
      <c r="J271" s="31" t="s">
        <v>1275</v>
      </c>
      <c r="K271" s="31" t="s">
        <v>975</v>
      </c>
      <c r="L271" s="31" t="s">
        <v>1961</v>
      </c>
      <c r="M271" s="30" t="s">
        <v>830</v>
      </c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ht="18.0" customHeight="1">
      <c r="A272" s="30">
        <v>271.0</v>
      </c>
      <c r="B272" s="30" t="s">
        <v>1962</v>
      </c>
      <c r="C272" s="39">
        <v>39857.53741898148</v>
      </c>
      <c r="D272" s="39"/>
      <c r="E272" s="40" t="s">
        <v>1963</v>
      </c>
      <c r="F272" s="31" t="s">
        <v>1964</v>
      </c>
      <c r="G272" s="30">
        <v>645217.0</v>
      </c>
      <c r="H272" s="30">
        <v>9.418459217E9</v>
      </c>
      <c r="I272" s="31" t="s">
        <v>826</v>
      </c>
      <c r="J272" s="31" t="s">
        <v>1965</v>
      </c>
      <c r="K272" s="31" t="s">
        <v>840</v>
      </c>
      <c r="L272" s="31" t="s">
        <v>1966</v>
      </c>
      <c r="M272" s="30" t="s">
        <v>894</v>
      </c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ht="18.0" customHeight="1">
      <c r="A273" s="30">
        <v>272.0</v>
      </c>
      <c r="B273" s="30" t="s">
        <v>1967</v>
      </c>
      <c r="C273" s="39">
        <v>39857.539189814815</v>
      </c>
      <c r="D273" s="39">
        <v>39864.585069444445</v>
      </c>
      <c r="E273" s="40" t="s">
        <v>1968</v>
      </c>
      <c r="F273" s="31" t="s">
        <v>877</v>
      </c>
      <c r="G273" s="30">
        <v>9.958214795E9</v>
      </c>
      <c r="H273" s="30">
        <v>9.868154143E9</v>
      </c>
      <c r="I273" s="31" t="s">
        <v>826</v>
      </c>
      <c r="J273" s="31" t="s">
        <v>1969</v>
      </c>
      <c r="K273" s="31" t="s">
        <v>1008</v>
      </c>
      <c r="L273" s="31" t="s">
        <v>1970</v>
      </c>
      <c r="M273" s="30" t="s">
        <v>830</v>
      </c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ht="18.0" customHeight="1">
      <c r="A274" s="30">
        <v>273.0</v>
      </c>
      <c r="B274" s="30" t="s">
        <v>1971</v>
      </c>
      <c r="C274" s="39">
        <v>39857.54371527778</v>
      </c>
      <c r="D274" s="39">
        <v>39862.66753472222</v>
      </c>
      <c r="E274" s="40" t="s">
        <v>1448</v>
      </c>
      <c r="F274" s="31" t="s">
        <v>1449</v>
      </c>
      <c r="G274" s="30">
        <v>4671112.0</v>
      </c>
      <c r="H274" s="30">
        <v>9.015101327E9</v>
      </c>
      <c r="I274" s="31" t="s">
        <v>826</v>
      </c>
      <c r="J274" s="31" t="s">
        <v>1450</v>
      </c>
      <c r="K274" s="31" t="s">
        <v>1451</v>
      </c>
      <c r="L274" s="31" t="s">
        <v>1452</v>
      </c>
      <c r="M274" s="30" t="s">
        <v>830</v>
      </c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ht="18.0" customHeight="1">
      <c r="A275" s="30">
        <v>274.0</v>
      </c>
      <c r="B275" s="30" t="s">
        <v>1972</v>
      </c>
      <c r="C275" s="39">
        <v>39857.58052083333</v>
      </c>
      <c r="D275" s="39">
        <v>39858.620891203704</v>
      </c>
      <c r="E275" s="40" t="s">
        <v>688</v>
      </c>
      <c r="F275" s="31" t="s">
        <v>1316</v>
      </c>
      <c r="G275" s="30">
        <v>9.968015485E9</v>
      </c>
      <c r="H275" s="30">
        <v>9.968015485E9</v>
      </c>
      <c r="I275" s="31" t="s">
        <v>826</v>
      </c>
      <c r="J275" s="31" t="s">
        <v>1973</v>
      </c>
      <c r="K275" s="31" t="s">
        <v>1242</v>
      </c>
      <c r="L275" s="31" t="s">
        <v>1974</v>
      </c>
      <c r="M275" s="30" t="s">
        <v>830</v>
      </c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ht="18.0" customHeight="1">
      <c r="A276" s="30">
        <v>275.0</v>
      </c>
      <c r="B276" s="30" t="s">
        <v>1975</v>
      </c>
      <c r="C276" s="39">
        <v>39857.58583333333</v>
      </c>
      <c r="D276" s="39"/>
      <c r="E276" s="40" t="s">
        <v>1976</v>
      </c>
      <c r="F276" s="31" t="s">
        <v>891</v>
      </c>
      <c r="G276" s="30">
        <v>9.911231042E9</v>
      </c>
      <c r="H276" s="30">
        <v>9.87134853E9</v>
      </c>
      <c r="I276" s="31" t="s">
        <v>826</v>
      </c>
      <c r="J276" s="31" t="s">
        <v>1068</v>
      </c>
      <c r="K276" s="31" t="s">
        <v>1008</v>
      </c>
      <c r="L276" s="31" t="s">
        <v>1977</v>
      </c>
      <c r="M276" s="30" t="s">
        <v>854</v>
      </c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ht="18.0" customHeight="1">
      <c r="A277" s="30">
        <v>276.0</v>
      </c>
      <c r="B277" s="30" t="s">
        <v>1978</v>
      </c>
      <c r="C277" s="39">
        <v>39857.61020833333</v>
      </c>
      <c r="D277" s="39">
        <v>39863.54934027778</v>
      </c>
      <c r="E277" s="40" t="s">
        <v>1979</v>
      </c>
      <c r="F277" s="31" t="s">
        <v>1510</v>
      </c>
      <c r="G277" s="30">
        <v>4.0105332E7</v>
      </c>
      <c r="H277" s="30">
        <v>9.748736112E9</v>
      </c>
      <c r="I277" s="31" t="s">
        <v>826</v>
      </c>
      <c r="J277" s="31" t="s">
        <v>1980</v>
      </c>
      <c r="K277" s="31" t="s">
        <v>1782</v>
      </c>
      <c r="L277" s="31" t="s">
        <v>1981</v>
      </c>
      <c r="M277" s="30" t="s">
        <v>830</v>
      </c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ht="18.0" customHeight="1">
      <c r="A278" s="30">
        <v>277.0</v>
      </c>
      <c r="B278" s="30" t="s">
        <v>1982</v>
      </c>
      <c r="C278" s="39">
        <v>39857.626747685186</v>
      </c>
      <c r="D278" s="39">
        <v>39861.793900462966</v>
      </c>
      <c r="E278" s="40" t="s">
        <v>1983</v>
      </c>
      <c r="F278" s="31" t="s">
        <v>1041</v>
      </c>
      <c r="G278" s="30">
        <v>5015651.0</v>
      </c>
      <c r="H278" s="30">
        <v>9.815195016E9</v>
      </c>
      <c r="I278" s="31" t="s">
        <v>826</v>
      </c>
      <c r="J278" s="31" t="s">
        <v>1007</v>
      </c>
      <c r="K278" s="31" t="s">
        <v>1008</v>
      </c>
      <c r="L278" s="31" t="s">
        <v>1984</v>
      </c>
      <c r="M278" s="30" t="s">
        <v>830</v>
      </c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ht="18.0" customHeight="1">
      <c r="A279" s="30">
        <v>278.0</v>
      </c>
      <c r="B279" s="30" t="s">
        <v>1985</v>
      </c>
      <c r="C279" s="39">
        <v>39857.6333912037</v>
      </c>
      <c r="D279" s="39">
        <v>39864.5678587963</v>
      </c>
      <c r="E279" s="40" t="s">
        <v>1986</v>
      </c>
      <c r="F279" s="31" t="s">
        <v>1987</v>
      </c>
      <c r="G279" s="30">
        <v>9.8152224204E10</v>
      </c>
      <c r="H279" s="30"/>
      <c r="I279" s="31" t="s">
        <v>826</v>
      </c>
      <c r="J279" s="31" t="s">
        <v>1988</v>
      </c>
      <c r="K279" s="31" t="s">
        <v>1242</v>
      </c>
      <c r="L279" s="31" t="s">
        <v>1989</v>
      </c>
      <c r="M279" s="30" t="s">
        <v>830</v>
      </c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ht="18.0" customHeight="1">
      <c r="A280" s="30">
        <v>279.0</v>
      </c>
      <c r="B280" s="30" t="s">
        <v>1990</v>
      </c>
      <c r="C280" s="39">
        <v>39857.64246527778</v>
      </c>
      <c r="D280" s="39">
        <v>39865.74880787037</v>
      </c>
      <c r="E280" s="40" t="s">
        <v>1991</v>
      </c>
      <c r="F280" s="31" t="s">
        <v>1340</v>
      </c>
      <c r="G280" s="30">
        <v>2.519516E7</v>
      </c>
      <c r="H280" s="30">
        <v>9.212841696E9</v>
      </c>
      <c r="I280" s="31" t="s">
        <v>826</v>
      </c>
      <c r="J280" s="31" t="s">
        <v>857</v>
      </c>
      <c r="K280" s="31" t="s">
        <v>858</v>
      </c>
      <c r="L280" s="31" t="s">
        <v>1992</v>
      </c>
      <c r="M280" s="30" t="s">
        <v>830</v>
      </c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ht="18.0" customHeight="1">
      <c r="A281" s="30">
        <v>280.0</v>
      </c>
      <c r="B281" s="30" t="s">
        <v>1993</v>
      </c>
      <c r="C281" s="39">
        <v>39857.64252314815</v>
      </c>
      <c r="D281" s="39"/>
      <c r="E281" s="40" t="s">
        <v>1994</v>
      </c>
      <c r="F281" s="31" t="s">
        <v>1392</v>
      </c>
      <c r="G281" s="30">
        <v>9.347174325E9</v>
      </c>
      <c r="H281" s="30">
        <v>9.98527904E9</v>
      </c>
      <c r="I281" s="31" t="s">
        <v>826</v>
      </c>
      <c r="J281" s="31" t="s">
        <v>1695</v>
      </c>
      <c r="K281" s="31" t="s">
        <v>1008</v>
      </c>
      <c r="L281" s="31" t="s">
        <v>1995</v>
      </c>
      <c r="M281" s="30" t="s">
        <v>854</v>
      </c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ht="18.0" customHeight="1">
      <c r="A282" s="30">
        <v>281.0</v>
      </c>
      <c r="B282" s="30" t="s">
        <v>1996</v>
      </c>
      <c r="C282" s="39">
        <v>39857.682754629626</v>
      </c>
      <c r="D282" s="39"/>
      <c r="E282" s="40" t="s">
        <v>1997</v>
      </c>
      <c r="F282" s="31" t="s">
        <v>1998</v>
      </c>
      <c r="G282" s="30">
        <v>9.435048612E9</v>
      </c>
      <c r="H282" s="30">
        <v>9.435048612E9</v>
      </c>
      <c r="I282" s="31" t="s">
        <v>826</v>
      </c>
      <c r="J282" s="31" t="s">
        <v>1440</v>
      </c>
      <c r="K282" s="31" t="s">
        <v>975</v>
      </c>
      <c r="L282" s="31" t="s">
        <v>1999</v>
      </c>
      <c r="M282" s="30" t="s">
        <v>854</v>
      </c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ht="18.0" customHeight="1">
      <c r="A283" s="30">
        <v>282.0</v>
      </c>
      <c r="B283" s="30" t="s">
        <v>2000</v>
      </c>
      <c r="C283" s="39">
        <v>39857.6834375</v>
      </c>
      <c r="D283" s="39">
        <v>39864.56171296296</v>
      </c>
      <c r="E283" s="40" t="s">
        <v>734</v>
      </c>
      <c r="F283" s="31" t="s">
        <v>2001</v>
      </c>
      <c r="G283" s="30">
        <v>9.416035103E9</v>
      </c>
      <c r="H283" s="30">
        <v>1.843291624E9</v>
      </c>
      <c r="I283" s="31" t="s">
        <v>826</v>
      </c>
      <c r="J283" s="31" t="s">
        <v>857</v>
      </c>
      <c r="K283" s="31" t="s">
        <v>858</v>
      </c>
      <c r="L283" s="31" t="s">
        <v>2002</v>
      </c>
      <c r="M283" s="30" t="s">
        <v>830</v>
      </c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ht="18.0" customHeight="1">
      <c r="A284" s="30">
        <v>283.0</v>
      </c>
      <c r="B284" s="30" t="s">
        <v>2003</v>
      </c>
      <c r="C284" s="39">
        <v>39857.719976851855</v>
      </c>
      <c r="D284" s="39">
        <v>39862.69403935185</v>
      </c>
      <c r="E284" s="40" t="s">
        <v>1953</v>
      </c>
      <c r="F284" s="31" t="s">
        <v>1954</v>
      </c>
      <c r="G284" s="30">
        <v>9.871189077E9</v>
      </c>
      <c r="H284" s="30">
        <v>9.871189077E9</v>
      </c>
      <c r="I284" s="31" t="s">
        <v>826</v>
      </c>
      <c r="J284" s="31" t="s">
        <v>2004</v>
      </c>
      <c r="K284" s="31" t="s">
        <v>840</v>
      </c>
      <c r="L284" s="31" t="s">
        <v>1956</v>
      </c>
      <c r="M284" s="30" t="s">
        <v>830</v>
      </c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ht="18.0" customHeight="1">
      <c r="A285" s="30">
        <v>284.0</v>
      </c>
      <c r="B285" s="30" t="s">
        <v>2005</v>
      </c>
      <c r="C285" s="39">
        <v>39857.7221875</v>
      </c>
      <c r="D285" s="39">
        <v>39864.41636574074</v>
      </c>
      <c r="E285" s="40" t="s">
        <v>2006</v>
      </c>
      <c r="F285" s="31" t="s">
        <v>833</v>
      </c>
      <c r="G285" s="30">
        <v>9.81152472E9</v>
      </c>
      <c r="H285" s="30">
        <v>9.899936084E9</v>
      </c>
      <c r="I285" s="31" t="s">
        <v>826</v>
      </c>
      <c r="J285" s="31" t="s">
        <v>857</v>
      </c>
      <c r="K285" s="31" t="s">
        <v>858</v>
      </c>
      <c r="L285" s="31" t="s">
        <v>2007</v>
      </c>
      <c r="M285" s="30" t="s">
        <v>830</v>
      </c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ht="18.0" customHeight="1">
      <c r="A286" s="30">
        <v>285.0</v>
      </c>
      <c r="B286" s="30" t="s">
        <v>2008</v>
      </c>
      <c r="C286" s="39">
        <v>39857.72289351852</v>
      </c>
      <c r="D286" s="39">
        <v>39867.4584375</v>
      </c>
      <c r="E286" s="40" t="s">
        <v>1958</v>
      </c>
      <c r="F286" s="31" t="s">
        <v>1954</v>
      </c>
      <c r="G286" s="30">
        <v>9.871189077E9</v>
      </c>
      <c r="H286" s="30">
        <v>9.871189077E9</v>
      </c>
      <c r="I286" s="31" t="s">
        <v>826</v>
      </c>
      <c r="J286" s="31" t="s">
        <v>2009</v>
      </c>
      <c r="K286" s="31" t="s">
        <v>1900</v>
      </c>
      <c r="L286" s="31" t="s">
        <v>1959</v>
      </c>
      <c r="M286" s="30" t="s">
        <v>830</v>
      </c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ht="18.0" customHeight="1">
      <c r="A287" s="30">
        <v>286.0</v>
      </c>
      <c r="B287" s="30" t="s">
        <v>2010</v>
      </c>
      <c r="C287" s="39">
        <v>39857.7575462963</v>
      </c>
      <c r="D287" s="39">
        <v>39863.45135416667</v>
      </c>
      <c r="E287" s="40" t="s">
        <v>2011</v>
      </c>
      <c r="F287" s="31" t="s">
        <v>2012</v>
      </c>
      <c r="G287" s="30">
        <v>9.316421016E9</v>
      </c>
      <c r="H287" s="30">
        <v>9.316421016E9</v>
      </c>
      <c r="I287" s="31" t="s">
        <v>826</v>
      </c>
      <c r="J287" s="31" t="s">
        <v>878</v>
      </c>
      <c r="K287" s="31" t="s">
        <v>858</v>
      </c>
      <c r="L287" s="31" t="s">
        <v>2013</v>
      </c>
      <c r="M287" s="30" t="s">
        <v>830</v>
      </c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ht="18.0" customHeight="1">
      <c r="A288" s="30">
        <v>287.0</v>
      </c>
      <c r="B288" s="30" t="s">
        <v>2014</v>
      </c>
      <c r="C288" s="39">
        <v>39857.79554398148</v>
      </c>
      <c r="D288" s="39"/>
      <c r="E288" s="40" t="s">
        <v>2015</v>
      </c>
      <c r="F288" s="31" t="s">
        <v>1869</v>
      </c>
      <c r="G288" s="30">
        <v>9.868167611E9</v>
      </c>
      <c r="H288" s="30">
        <v>9.868167611E9</v>
      </c>
      <c r="I288" s="31" t="s">
        <v>826</v>
      </c>
      <c r="J288" s="31" t="s">
        <v>2016</v>
      </c>
      <c r="K288" s="31" t="s">
        <v>828</v>
      </c>
      <c r="L288" s="31" t="s">
        <v>2017</v>
      </c>
      <c r="M288" s="30" t="s">
        <v>894</v>
      </c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ht="18.0" customHeight="1">
      <c r="A289" s="30">
        <v>288.0</v>
      </c>
      <c r="B289" s="30" t="s">
        <v>2018</v>
      </c>
      <c r="C289" s="39">
        <v>39857.92355324074</v>
      </c>
      <c r="D289" s="39"/>
      <c r="E289" s="40" t="s">
        <v>2019</v>
      </c>
      <c r="F289" s="31" t="s">
        <v>993</v>
      </c>
      <c r="G289" s="30">
        <v>2.5641023E7</v>
      </c>
      <c r="H289" s="30">
        <v>9.87056675E9</v>
      </c>
      <c r="I289" s="31" t="s">
        <v>826</v>
      </c>
      <c r="J289" s="31" t="s">
        <v>2020</v>
      </c>
      <c r="K289" s="31" t="s">
        <v>2021</v>
      </c>
      <c r="L289" s="31" t="s">
        <v>2022</v>
      </c>
      <c r="M289" s="30" t="s">
        <v>854</v>
      </c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ht="18.0" customHeight="1">
      <c r="A290" s="30">
        <v>289.0</v>
      </c>
      <c r="B290" s="30" t="s">
        <v>2023</v>
      </c>
      <c r="C290" s="39">
        <v>39858.36319444444</v>
      </c>
      <c r="D290" s="39"/>
      <c r="E290" s="40" t="s">
        <v>2024</v>
      </c>
      <c r="F290" s="31" t="s">
        <v>2025</v>
      </c>
      <c r="G290" s="30">
        <v>9.901455383E9</v>
      </c>
      <c r="H290" s="30"/>
      <c r="I290" s="31" t="s">
        <v>826</v>
      </c>
      <c r="J290" s="31" t="s">
        <v>2026</v>
      </c>
      <c r="K290" s="31" t="s">
        <v>1063</v>
      </c>
      <c r="L290" s="31" t="s">
        <v>2027</v>
      </c>
      <c r="M290" s="30" t="s">
        <v>938</v>
      </c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ht="18.0" customHeight="1">
      <c r="A291" s="30">
        <v>290.0</v>
      </c>
      <c r="B291" s="30" t="s">
        <v>2028</v>
      </c>
      <c r="C291" s="39">
        <v>39858.40746527778</v>
      </c>
      <c r="D291" s="39"/>
      <c r="E291" s="40" t="s">
        <v>2029</v>
      </c>
      <c r="F291" s="31" t="s">
        <v>2030</v>
      </c>
      <c r="G291" s="30">
        <v>9.811190409E9</v>
      </c>
      <c r="H291" s="30">
        <v>9.811190409E9</v>
      </c>
      <c r="I291" s="31" t="s">
        <v>826</v>
      </c>
      <c r="J291" s="31" t="s">
        <v>2031</v>
      </c>
      <c r="K291" s="31" t="s">
        <v>2032</v>
      </c>
      <c r="L291" s="31" t="s">
        <v>2033</v>
      </c>
      <c r="M291" s="30" t="s">
        <v>894</v>
      </c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ht="18.0" customHeight="1">
      <c r="A292" s="30">
        <v>291.0</v>
      </c>
      <c r="B292" s="30" t="s">
        <v>2034</v>
      </c>
      <c r="C292" s="39">
        <v>39858.420127314814</v>
      </c>
      <c r="D292" s="39"/>
      <c r="E292" s="40" t="s">
        <v>2035</v>
      </c>
      <c r="F292" s="31" t="s">
        <v>833</v>
      </c>
      <c r="G292" s="30">
        <v>2.7522591E7</v>
      </c>
      <c r="H292" s="30">
        <v>9.811243237E9</v>
      </c>
      <c r="I292" s="31" t="s">
        <v>826</v>
      </c>
      <c r="J292" s="31" t="s">
        <v>1007</v>
      </c>
      <c r="K292" s="31" t="s">
        <v>1008</v>
      </c>
      <c r="L292" s="31" t="s">
        <v>2036</v>
      </c>
      <c r="M292" s="30" t="s">
        <v>894</v>
      </c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ht="18.0" customHeight="1">
      <c r="A293" s="30">
        <v>292.0</v>
      </c>
      <c r="B293" s="30" t="s">
        <v>2037</v>
      </c>
      <c r="C293" s="39">
        <v>39858.43046296296</v>
      </c>
      <c r="D293" s="39"/>
      <c r="E293" s="40" t="s">
        <v>2038</v>
      </c>
      <c r="F293" s="31" t="s">
        <v>877</v>
      </c>
      <c r="G293" s="30">
        <v>9.818385511E9</v>
      </c>
      <c r="H293" s="30">
        <v>9.818385511E9</v>
      </c>
      <c r="I293" s="31" t="s">
        <v>826</v>
      </c>
      <c r="J293" s="31" t="s">
        <v>2039</v>
      </c>
      <c r="K293" s="31" t="s">
        <v>975</v>
      </c>
      <c r="L293" s="31" t="s">
        <v>2040</v>
      </c>
      <c r="M293" s="30" t="s">
        <v>894</v>
      </c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ht="18.0" customHeight="1">
      <c r="A294" s="30">
        <v>293.0</v>
      </c>
      <c r="B294" s="30" t="s">
        <v>2041</v>
      </c>
      <c r="C294" s="39">
        <v>39858.446284722224</v>
      </c>
      <c r="D294" s="39"/>
      <c r="E294" s="40" t="s">
        <v>2042</v>
      </c>
      <c r="F294" s="31" t="s">
        <v>1723</v>
      </c>
      <c r="G294" s="30">
        <v>9.432367496E9</v>
      </c>
      <c r="H294" s="30">
        <v>3.325643939E9</v>
      </c>
      <c r="I294" s="31" t="s">
        <v>826</v>
      </c>
      <c r="J294" s="31" t="s">
        <v>2043</v>
      </c>
      <c r="K294" s="31" t="s">
        <v>1242</v>
      </c>
      <c r="L294" s="31" t="s">
        <v>2044</v>
      </c>
      <c r="M294" s="30" t="s">
        <v>854</v>
      </c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ht="18.0" customHeight="1">
      <c r="A295" s="30">
        <v>294.0</v>
      </c>
      <c r="B295" s="30" t="s">
        <v>2045</v>
      </c>
      <c r="C295" s="39">
        <v>39858.49420138889</v>
      </c>
      <c r="D295" s="39"/>
      <c r="E295" s="40" t="s">
        <v>2046</v>
      </c>
      <c r="F295" s="31" t="s">
        <v>1869</v>
      </c>
      <c r="G295" s="30">
        <v>2.6823746E7</v>
      </c>
      <c r="H295" s="30">
        <v>9.811839454E9</v>
      </c>
      <c r="I295" s="31" t="s">
        <v>826</v>
      </c>
      <c r="J295" s="31" t="s">
        <v>2047</v>
      </c>
      <c r="K295" s="31" t="s">
        <v>2048</v>
      </c>
      <c r="L295" s="31" t="s">
        <v>2049</v>
      </c>
      <c r="M295" s="30" t="s">
        <v>894</v>
      </c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ht="18.0" customHeight="1">
      <c r="A296" s="30">
        <v>295.0</v>
      </c>
      <c r="B296" s="30" t="s">
        <v>2050</v>
      </c>
      <c r="C296" s="39">
        <v>39858.50387731481</v>
      </c>
      <c r="D296" s="39"/>
      <c r="E296" s="40" t="s">
        <v>1137</v>
      </c>
      <c r="F296" s="31" t="s">
        <v>1207</v>
      </c>
      <c r="G296" s="30">
        <v>9.229840673E9</v>
      </c>
      <c r="H296" s="30">
        <v>9.229840673E9</v>
      </c>
      <c r="I296" s="31" t="s">
        <v>826</v>
      </c>
      <c r="J296" s="31" t="s">
        <v>913</v>
      </c>
      <c r="K296" s="31" t="s">
        <v>914</v>
      </c>
      <c r="L296" s="31" t="s">
        <v>2051</v>
      </c>
      <c r="M296" s="30" t="s">
        <v>854</v>
      </c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ht="18.0" customHeight="1">
      <c r="A297" s="30">
        <v>296.0</v>
      </c>
      <c r="B297" s="30" t="s">
        <v>2052</v>
      </c>
      <c r="C297" s="39">
        <v>39858.50424768519</v>
      </c>
      <c r="D297" s="39">
        <v>39861.65692129629</v>
      </c>
      <c r="E297" s="40" t="s">
        <v>2053</v>
      </c>
      <c r="F297" s="31" t="s">
        <v>955</v>
      </c>
      <c r="G297" s="30">
        <v>9.88130449E9</v>
      </c>
      <c r="H297" s="30">
        <v>9.01101957E9</v>
      </c>
      <c r="I297" s="31" t="s">
        <v>826</v>
      </c>
      <c r="J297" s="31" t="s">
        <v>2054</v>
      </c>
      <c r="K297" s="31" t="s">
        <v>975</v>
      </c>
      <c r="L297" s="31" t="s">
        <v>2055</v>
      </c>
      <c r="M297" s="30" t="s">
        <v>830</v>
      </c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ht="18.0" customHeight="1">
      <c r="A298" s="30">
        <v>297.0</v>
      </c>
      <c r="B298" s="30" t="s">
        <v>2056</v>
      </c>
      <c r="C298" s="39">
        <v>39858.520162037035</v>
      </c>
      <c r="D298" s="39"/>
      <c r="E298" s="40" t="s">
        <v>2057</v>
      </c>
      <c r="F298" s="31" t="s">
        <v>908</v>
      </c>
      <c r="G298" s="30">
        <v>9.9118658E9</v>
      </c>
      <c r="H298" s="30">
        <v>9.810998614E9</v>
      </c>
      <c r="I298" s="31" t="s">
        <v>826</v>
      </c>
      <c r="J298" s="31" t="s">
        <v>2058</v>
      </c>
      <c r="K298" s="31" t="s">
        <v>2059</v>
      </c>
      <c r="L298" s="31" t="s">
        <v>2060</v>
      </c>
      <c r="M298" s="30" t="s">
        <v>894</v>
      </c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ht="18.0" customHeight="1">
      <c r="A299" s="30">
        <v>298.0</v>
      </c>
      <c r="B299" s="30" t="s">
        <v>2061</v>
      </c>
      <c r="C299" s="39">
        <v>39858.521631944444</v>
      </c>
      <c r="D299" s="39">
        <v>39858.60359953704</v>
      </c>
      <c r="E299" s="40" t="s">
        <v>2062</v>
      </c>
      <c r="F299" s="31" t="s">
        <v>2063</v>
      </c>
      <c r="G299" s="30">
        <v>9.896729717E9</v>
      </c>
      <c r="H299" s="30">
        <v>9.896729717E9</v>
      </c>
      <c r="I299" s="31" t="s">
        <v>826</v>
      </c>
      <c r="J299" s="31" t="s">
        <v>1241</v>
      </c>
      <c r="K299" s="31" t="s">
        <v>1242</v>
      </c>
      <c r="L299" s="31" t="s">
        <v>2064</v>
      </c>
      <c r="M299" s="30" t="s">
        <v>830</v>
      </c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ht="18.0" customHeight="1">
      <c r="A300" s="30">
        <v>299.0</v>
      </c>
      <c r="B300" s="30" t="s">
        <v>2065</v>
      </c>
      <c r="C300" s="39">
        <v>39858.55908564815</v>
      </c>
      <c r="D300" s="39"/>
      <c r="E300" s="40" t="s">
        <v>2066</v>
      </c>
      <c r="F300" s="31" t="s">
        <v>908</v>
      </c>
      <c r="G300" s="30">
        <v>9.891296769E9</v>
      </c>
      <c r="H300" s="30">
        <v>9.891296769E9</v>
      </c>
      <c r="I300" s="31" t="s">
        <v>826</v>
      </c>
      <c r="J300" s="31" t="s">
        <v>2067</v>
      </c>
      <c r="K300" s="31" t="s">
        <v>846</v>
      </c>
      <c r="L300" s="31" t="s">
        <v>2068</v>
      </c>
      <c r="M300" s="30" t="s">
        <v>894</v>
      </c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ht="18.0" customHeight="1">
      <c r="A301" s="30">
        <v>300.0</v>
      </c>
      <c r="B301" s="30" t="s">
        <v>2069</v>
      </c>
      <c r="C301" s="39">
        <v>39858.61309027778</v>
      </c>
      <c r="D301" s="39">
        <v>39863.552465277775</v>
      </c>
      <c r="E301" s="40" t="s">
        <v>2070</v>
      </c>
      <c r="F301" s="31" t="s">
        <v>1057</v>
      </c>
      <c r="G301" s="30">
        <v>9.830017178E9</v>
      </c>
      <c r="H301" s="30">
        <v>9.83005342E9</v>
      </c>
      <c r="I301" s="31" t="s">
        <v>826</v>
      </c>
      <c r="J301" s="31" t="s">
        <v>1820</v>
      </c>
      <c r="K301" s="31" t="s">
        <v>840</v>
      </c>
      <c r="L301" s="31" t="s">
        <v>2071</v>
      </c>
      <c r="M301" s="30" t="s">
        <v>830</v>
      </c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ht="18.0" customHeight="1">
      <c r="A302" s="30">
        <v>301.0</v>
      </c>
      <c r="B302" s="30" t="s">
        <v>2072</v>
      </c>
      <c r="C302" s="39">
        <v>39858.614652777775</v>
      </c>
      <c r="D302" s="39"/>
      <c r="E302" s="40" t="s">
        <v>2073</v>
      </c>
      <c r="F302" s="31" t="s">
        <v>2074</v>
      </c>
      <c r="G302" s="30">
        <v>9.810464083E9</v>
      </c>
      <c r="H302" s="30">
        <v>9.810464083E9</v>
      </c>
      <c r="I302" s="31" t="s">
        <v>826</v>
      </c>
      <c r="J302" s="31" t="s">
        <v>1702</v>
      </c>
      <c r="K302" s="31" t="s">
        <v>1703</v>
      </c>
      <c r="L302" s="31" t="s">
        <v>2075</v>
      </c>
      <c r="M302" s="30" t="s">
        <v>854</v>
      </c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ht="18.0" customHeight="1">
      <c r="A303" s="30">
        <v>302.0</v>
      </c>
      <c r="B303" s="30" t="s">
        <v>2076</v>
      </c>
      <c r="C303" s="39">
        <v>39858.639340277776</v>
      </c>
      <c r="D303" s="39"/>
      <c r="E303" s="40" t="s">
        <v>2077</v>
      </c>
      <c r="F303" s="31" t="s">
        <v>862</v>
      </c>
      <c r="G303" s="30">
        <v>9.731900996E9</v>
      </c>
      <c r="H303" s="30">
        <v>9.731900996E9</v>
      </c>
      <c r="I303" s="31" t="s">
        <v>826</v>
      </c>
      <c r="J303" s="31" t="s">
        <v>2078</v>
      </c>
      <c r="K303" s="31" t="s">
        <v>1008</v>
      </c>
      <c r="L303" s="31" t="s">
        <v>2079</v>
      </c>
      <c r="M303" s="30" t="s">
        <v>854</v>
      </c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ht="18.0" customHeight="1">
      <c r="A304" s="30">
        <v>303.0</v>
      </c>
      <c r="B304" s="30" t="s">
        <v>2080</v>
      </c>
      <c r="C304" s="39">
        <v>39858.646516203706</v>
      </c>
      <c r="D304" s="39"/>
      <c r="E304" s="40" t="s">
        <v>2081</v>
      </c>
      <c r="F304" s="31" t="s">
        <v>1623</v>
      </c>
      <c r="G304" s="30">
        <v>9.855729712E9</v>
      </c>
      <c r="H304" s="30">
        <v>9.81440381E9</v>
      </c>
      <c r="I304" s="31" t="s">
        <v>826</v>
      </c>
      <c r="J304" s="31" t="s">
        <v>1651</v>
      </c>
      <c r="K304" s="31" t="s">
        <v>925</v>
      </c>
      <c r="L304" s="31" t="s">
        <v>2082</v>
      </c>
      <c r="M304" s="30" t="s">
        <v>854</v>
      </c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ht="18.0" customHeight="1">
      <c r="A305" s="30">
        <v>304.0</v>
      </c>
      <c r="B305" s="30" t="s">
        <v>2083</v>
      </c>
      <c r="C305" s="39">
        <v>39858.717141203706</v>
      </c>
      <c r="D305" s="39">
        <v>39864.74450231482</v>
      </c>
      <c r="E305" s="40" t="s">
        <v>2084</v>
      </c>
      <c r="F305" s="31" t="s">
        <v>941</v>
      </c>
      <c r="G305" s="30">
        <v>9.9452629E9</v>
      </c>
      <c r="H305" s="30">
        <v>2.2244711E7</v>
      </c>
      <c r="I305" s="31" t="s">
        <v>826</v>
      </c>
      <c r="J305" s="31" t="s">
        <v>1217</v>
      </c>
      <c r="K305" s="31" t="s">
        <v>858</v>
      </c>
      <c r="L305" s="31" t="s">
        <v>2085</v>
      </c>
      <c r="M305" s="30" t="s">
        <v>830</v>
      </c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ht="18.0" customHeight="1">
      <c r="A306" s="30">
        <v>305.0</v>
      </c>
      <c r="B306" s="30" t="s">
        <v>2086</v>
      </c>
      <c r="C306" s="39">
        <v>39858.72619212963</v>
      </c>
      <c r="D306" s="39">
        <v>39862.634097222224</v>
      </c>
      <c r="E306" s="40" t="s">
        <v>2087</v>
      </c>
      <c r="F306" s="31" t="s">
        <v>2088</v>
      </c>
      <c r="G306" s="30">
        <v>9.742531159E9</v>
      </c>
      <c r="H306" s="30">
        <v>9.986640232E9</v>
      </c>
      <c r="I306" s="31" t="s">
        <v>826</v>
      </c>
      <c r="J306" s="31" t="s">
        <v>883</v>
      </c>
      <c r="K306" s="31" t="s">
        <v>858</v>
      </c>
      <c r="L306" s="31" t="s">
        <v>2089</v>
      </c>
      <c r="M306" s="30" t="s">
        <v>830</v>
      </c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ht="18.0" customHeight="1">
      <c r="A307" s="30">
        <v>306.0</v>
      </c>
      <c r="B307" s="30" t="s">
        <v>2090</v>
      </c>
      <c r="C307" s="39">
        <v>39858.75315972222</v>
      </c>
      <c r="D307" s="39"/>
      <c r="E307" s="40" t="s">
        <v>2091</v>
      </c>
      <c r="F307" s="31" t="s">
        <v>941</v>
      </c>
      <c r="G307" s="30">
        <v>9.886952267E9</v>
      </c>
      <c r="H307" s="30">
        <v>9.886952267E9</v>
      </c>
      <c r="I307" s="31" t="s">
        <v>826</v>
      </c>
      <c r="J307" s="31" t="s">
        <v>2092</v>
      </c>
      <c r="K307" s="31" t="s">
        <v>2093</v>
      </c>
      <c r="L307" s="31" t="s">
        <v>2094</v>
      </c>
      <c r="M307" s="30" t="s">
        <v>854</v>
      </c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ht="18.0" customHeight="1">
      <c r="A308" s="30">
        <v>307.0</v>
      </c>
      <c r="B308" s="30" t="s">
        <v>2095</v>
      </c>
      <c r="C308" s="39">
        <v>39858.75891203704</v>
      </c>
      <c r="D308" s="39">
        <v>39861.66068287037</v>
      </c>
      <c r="E308" s="40" t="s">
        <v>2096</v>
      </c>
      <c r="F308" s="31" t="s">
        <v>955</v>
      </c>
      <c r="G308" s="30">
        <v>9.960436136E9</v>
      </c>
      <c r="H308" s="30">
        <v>9.960436136E9</v>
      </c>
      <c r="I308" s="31" t="s">
        <v>826</v>
      </c>
      <c r="J308" s="31" t="s">
        <v>2097</v>
      </c>
      <c r="K308" s="31" t="s">
        <v>970</v>
      </c>
      <c r="L308" s="31" t="s">
        <v>2098</v>
      </c>
      <c r="M308" s="30" t="s">
        <v>830</v>
      </c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ht="18.0" customHeight="1">
      <c r="A309" s="30">
        <v>308.0</v>
      </c>
      <c r="B309" s="30" t="s">
        <v>2099</v>
      </c>
      <c r="C309" s="39">
        <v>39859.46349537037</v>
      </c>
      <c r="D309" s="39"/>
      <c r="E309" s="40" t="s">
        <v>2100</v>
      </c>
      <c r="F309" s="31" t="s">
        <v>2101</v>
      </c>
      <c r="G309" s="30">
        <v>2.7682388E7</v>
      </c>
      <c r="H309" s="30">
        <v>9.968003148E9</v>
      </c>
      <c r="I309" s="31" t="s">
        <v>826</v>
      </c>
      <c r="J309" s="31" t="s">
        <v>2102</v>
      </c>
      <c r="K309" s="31" t="s">
        <v>1181</v>
      </c>
      <c r="L309" s="31" t="s">
        <v>2103</v>
      </c>
      <c r="M309" s="30" t="s">
        <v>854</v>
      </c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ht="18.0" customHeight="1">
      <c r="A310" s="30">
        <v>309.0</v>
      </c>
      <c r="B310" s="30" t="s">
        <v>2104</v>
      </c>
      <c r="C310" s="39">
        <v>39859.738483796296</v>
      </c>
      <c r="D310" s="39">
        <v>39860.69053240741</v>
      </c>
      <c r="E310" s="40" t="s">
        <v>2105</v>
      </c>
      <c r="F310" s="31" t="s">
        <v>877</v>
      </c>
      <c r="G310" s="30">
        <v>9.21211135E9</v>
      </c>
      <c r="H310" s="30">
        <v>9.21211135E9</v>
      </c>
      <c r="I310" s="31" t="s">
        <v>826</v>
      </c>
      <c r="J310" s="31" t="s">
        <v>834</v>
      </c>
      <c r="K310" s="31" t="s">
        <v>835</v>
      </c>
      <c r="L310" s="31" t="s">
        <v>2106</v>
      </c>
      <c r="M310" s="30" t="s">
        <v>830</v>
      </c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ht="18.0" customHeight="1">
      <c r="A311" s="30">
        <v>310.0</v>
      </c>
      <c r="B311" s="30" t="s">
        <v>2107</v>
      </c>
      <c r="C311" s="39">
        <v>39859.80295138889</v>
      </c>
      <c r="D311" s="39">
        <v>39864.55976851852</v>
      </c>
      <c r="E311" s="40" t="s">
        <v>2108</v>
      </c>
      <c r="F311" s="31" t="s">
        <v>1340</v>
      </c>
      <c r="G311" s="30">
        <v>9.810902095E9</v>
      </c>
      <c r="H311" s="30">
        <v>9.999917147E9</v>
      </c>
      <c r="I311" s="31" t="s">
        <v>826</v>
      </c>
      <c r="J311" s="31" t="s">
        <v>857</v>
      </c>
      <c r="K311" s="31" t="s">
        <v>858</v>
      </c>
      <c r="L311" s="31" t="s">
        <v>2109</v>
      </c>
      <c r="M311" s="30" t="s">
        <v>830</v>
      </c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ht="18.0" customHeight="1">
      <c r="A312" s="30">
        <v>311.0</v>
      </c>
      <c r="B312" s="30" t="s">
        <v>2110</v>
      </c>
      <c r="C312" s="39">
        <v>39859.812523148146</v>
      </c>
      <c r="D312" s="39"/>
      <c r="E312" s="40" t="s">
        <v>2111</v>
      </c>
      <c r="F312" s="31" t="s">
        <v>1340</v>
      </c>
      <c r="G312" s="30">
        <v>9.811434276E9</v>
      </c>
      <c r="H312" s="30">
        <v>9.811434276E9</v>
      </c>
      <c r="I312" s="31" t="s">
        <v>826</v>
      </c>
      <c r="J312" s="31" t="s">
        <v>2112</v>
      </c>
      <c r="K312" s="31" t="s">
        <v>828</v>
      </c>
      <c r="L312" s="31" t="s">
        <v>2113</v>
      </c>
      <c r="M312" s="30" t="s">
        <v>854</v>
      </c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ht="18.0" customHeight="1">
      <c r="A313" s="30">
        <v>312.0</v>
      </c>
      <c r="B313" s="30" t="s">
        <v>2114</v>
      </c>
      <c r="C313" s="39">
        <v>39859.83373842593</v>
      </c>
      <c r="D313" s="39"/>
      <c r="E313" s="40" t="s">
        <v>2115</v>
      </c>
      <c r="F313" s="31" t="s">
        <v>2116</v>
      </c>
      <c r="G313" s="30">
        <v>9.888179229E9</v>
      </c>
      <c r="H313" s="30">
        <v>9.88866543E9</v>
      </c>
      <c r="I313" s="31" t="s">
        <v>826</v>
      </c>
      <c r="J313" s="31" t="s">
        <v>883</v>
      </c>
      <c r="K313" s="31" t="s">
        <v>858</v>
      </c>
      <c r="L313" s="31" t="s">
        <v>2117</v>
      </c>
      <c r="M313" s="30" t="s">
        <v>854</v>
      </c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ht="18.0" customHeight="1">
      <c r="A314" s="30">
        <v>313.0</v>
      </c>
      <c r="B314" s="30" t="s">
        <v>2118</v>
      </c>
      <c r="C314" s="39">
        <v>39860.422789351855</v>
      </c>
      <c r="D314" s="39"/>
      <c r="E314" s="40" t="s">
        <v>734</v>
      </c>
      <c r="F314" s="31" t="s">
        <v>833</v>
      </c>
      <c r="G314" s="30">
        <v>9.953079551E9</v>
      </c>
      <c r="H314" s="30">
        <v>9.212716366E9</v>
      </c>
      <c r="I314" s="31" t="s">
        <v>826</v>
      </c>
      <c r="J314" s="31" t="s">
        <v>2119</v>
      </c>
      <c r="K314" s="31" t="s">
        <v>2120</v>
      </c>
      <c r="L314" s="31" t="s">
        <v>2121</v>
      </c>
      <c r="M314" s="30" t="s">
        <v>894</v>
      </c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ht="18.0" customHeight="1">
      <c r="A315" s="30">
        <v>314.0</v>
      </c>
      <c r="B315" s="30" t="s">
        <v>2122</v>
      </c>
      <c r="C315" s="39">
        <v>39860.46293981482</v>
      </c>
      <c r="D315" s="39"/>
      <c r="E315" s="40" t="s">
        <v>2123</v>
      </c>
      <c r="F315" s="31" t="s">
        <v>1340</v>
      </c>
      <c r="G315" s="30">
        <v>1.13088751E9</v>
      </c>
      <c r="H315" s="30">
        <v>9.818503747E9</v>
      </c>
      <c r="I315" s="31" t="s">
        <v>826</v>
      </c>
      <c r="J315" s="31" t="s">
        <v>2124</v>
      </c>
      <c r="K315" s="31" t="s">
        <v>858</v>
      </c>
      <c r="L315" s="31" t="s">
        <v>2125</v>
      </c>
      <c r="M315" s="30" t="s">
        <v>854</v>
      </c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ht="18.0" customHeight="1">
      <c r="A316" s="30">
        <v>315.0</v>
      </c>
      <c r="B316" s="30" t="s">
        <v>2126</v>
      </c>
      <c r="C316" s="39">
        <v>39860.47268518519</v>
      </c>
      <c r="D316" s="39"/>
      <c r="E316" s="40" t="s">
        <v>2127</v>
      </c>
      <c r="F316" s="31" t="s">
        <v>1869</v>
      </c>
      <c r="G316" s="30">
        <v>9.811010795E9</v>
      </c>
      <c r="H316" s="30">
        <v>9.811010795E9</v>
      </c>
      <c r="I316" s="31" t="s">
        <v>826</v>
      </c>
      <c r="J316" s="31" t="s">
        <v>1284</v>
      </c>
      <c r="K316" s="31" t="s">
        <v>858</v>
      </c>
      <c r="L316" s="31" t="s">
        <v>2128</v>
      </c>
      <c r="M316" s="30" t="s">
        <v>854</v>
      </c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ht="18.0" customHeight="1">
      <c r="A317" s="30">
        <v>316.0</v>
      </c>
      <c r="B317" s="30" t="s">
        <v>2129</v>
      </c>
      <c r="C317" s="39">
        <v>39860.51761574074</v>
      </c>
      <c r="D317" s="39">
        <v>39863.69930555556</v>
      </c>
      <c r="E317" s="40" t="s">
        <v>2130</v>
      </c>
      <c r="F317" s="31" t="s">
        <v>955</v>
      </c>
      <c r="G317" s="30">
        <v>2.6851419E7</v>
      </c>
      <c r="H317" s="30">
        <v>9.970948382E9</v>
      </c>
      <c r="I317" s="31" t="s">
        <v>826</v>
      </c>
      <c r="J317" s="31" t="s">
        <v>1100</v>
      </c>
      <c r="K317" s="31" t="s">
        <v>840</v>
      </c>
      <c r="L317" s="31" t="s">
        <v>2131</v>
      </c>
      <c r="M317" s="30" t="s">
        <v>830</v>
      </c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ht="18.0" customHeight="1">
      <c r="A318" s="30">
        <v>317.0</v>
      </c>
      <c r="B318" s="30" t="s">
        <v>2132</v>
      </c>
      <c r="C318" s="39">
        <v>39860.546944444446</v>
      </c>
      <c r="D318" s="39">
        <v>39862.694444444445</v>
      </c>
      <c r="E318" s="40" t="s">
        <v>2133</v>
      </c>
      <c r="F318" s="31" t="s">
        <v>862</v>
      </c>
      <c r="G318" s="30">
        <v>2.8543963E7</v>
      </c>
      <c r="H318" s="30">
        <v>9.886783995E9</v>
      </c>
      <c r="I318" s="31" t="s">
        <v>826</v>
      </c>
      <c r="J318" s="31" t="s">
        <v>2134</v>
      </c>
      <c r="K318" s="31" t="s">
        <v>1435</v>
      </c>
      <c r="L318" s="31" t="s">
        <v>2135</v>
      </c>
      <c r="M318" s="30" t="s">
        <v>830</v>
      </c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ht="18.0" customHeight="1">
      <c r="A319" s="30">
        <v>318.0</v>
      </c>
      <c r="B319" s="30" t="s">
        <v>2136</v>
      </c>
      <c r="C319" s="39">
        <v>39860.54953703703</v>
      </c>
      <c r="D319" s="39"/>
      <c r="E319" s="40" t="s">
        <v>2137</v>
      </c>
      <c r="F319" s="31" t="s">
        <v>2138</v>
      </c>
      <c r="G319" s="30">
        <v>9.855946022E9</v>
      </c>
      <c r="H319" s="30">
        <v>9.855946022E9</v>
      </c>
      <c r="I319" s="31" t="s">
        <v>826</v>
      </c>
      <c r="J319" s="31" t="s">
        <v>883</v>
      </c>
      <c r="K319" s="31" t="s">
        <v>858</v>
      </c>
      <c r="L319" s="31" t="s">
        <v>2139</v>
      </c>
      <c r="M319" s="30" t="s">
        <v>854</v>
      </c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ht="18.0" customHeight="1">
      <c r="A320" s="30">
        <v>319.0</v>
      </c>
      <c r="B320" s="30" t="s">
        <v>2140</v>
      </c>
      <c r="C320" s="39">
        <v>39860.55421296296</v>
      </c>
      <c r="D320" s="39"/>
      <c r="E320" s="40" t="s">
        <v>2141</v>
      </c>
      <c r="F320" s="31" t="s">
        <v>2142</v>
      </c>
      <c r="G320" s="30">
        <v>9.81494769E9</v>
      </c>
      <c r="H320" s="30">
        <v>9.91403925E9</v>
      </c>
      <c r="I320" s="31" t="s">
        <v>826</v>
      </c>
      <c r="J320" s="31" t="s">
        <v>883</v>
      </c>
      <c r="K320" s="31" t="s">
        <v>858</v>
      </c>
      <c r="L320" s="31" t="s">
        <v>2143</v>
      </c>
      <c r="M320" s="30" t="s">
        <v>854</v>
      </c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ht="18.0" customHeight="1">
      <c r="A321" s="30">
        <v>320.0</v>
      </c>
      <c r="B321" s="30" t="s">
        <v>2144</v>
      </c>
      <c r="C321" s="39">
        <v>39860.559224537035</v>
      </c>
      <c r="D321" s="39">
        <v>39862.63528935185</v>
      </c>
      <c r="E321" s="40" t="s">
        <v>2145</v>
      </c>
      <c r="F321" s="31" t="s">
        <v>862</v>
      </c>
      <c r="G321" s="30">
        <v>9.731273246E9</v>
      </c>
      <c r="H321" s="30">
        <v>9.731273246E9</v>
      </c>
      <c r="I321" s="31" t="s">
        <v>826</v>
      </c>
      <c r="J321" s="31" t="s">
        <v>1007</v>
      </c>
      <c r="K321" s="31" t="s">
        <v>1008</v>
      </c>
      <c r="L321" s="31" t="s">
        <v>2146</v>
      </c>
      <c r="M321" s="30" t="s">
        <v>830</v>
      </c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ht="18.0" customHeight="1">
      <c r="A322" s="30">
        <v>321.0</v>
      </c>
      <c r="B322" s="30" t="s">
        <v>2147</v>
      </c>
      <c r="C322" s="39">
        <v>39860.572858796295</v>
      </c>
      <c r="D322" s="39">
        <v>39863.583599537036</v>
      </c>
      <c r="E322" s="40" t="s">
        <v>2148</v>
      </c>
      <c r="F322" s="31" t="s">
        <v>1041</v>
      </c>
      <c r="G322" s="30">
        <v>9.814990969E9</v>
      </c>
      <c r="H322" s="30">
        <v>9.814990969E9</v>
      </c>
      <c r="I322" s="31" t="s">
        <v>826</v>
      </c>
      <c r="J322" s="31" t="s">
        <v>898</v>
      </c>
      <c r="K322" s="31" t="s">
        <v>828</v>
      </c>
      <c r="L322" s="31" t="s">
        <v>2149</v>
      </c>
      <c r="M322" s="30" t="s">
        <v>830</v>
      </c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ht="18.0" customHeight="1">
      <c r="A323" s="30">
        <v>322.0</v>
      </c>
      <c r="B323" s="30" t="s">
        <v>2150</v>
      </c>
      <c r="C323" s="39">
        <v>39860.578055555554</v>
      </c>
      <c r="D323" s="39"/>
      <c r="E323" s="40" t="s">
        <v>2151</v>
      </c>
      <c r="F323" s="31" t="s">
        <v>1092</v>
      </c>
      <c r="G323" s="30">
        <v>2223988.0</v>
      </c>
      <c r="H323" s="30">
        <v>9.317799548E9</v>
      </c>
      <c r="I323" s="31" t="s">
        <v>826</v>
      </c>
      <c r="J323" s="31" t="s">
        <v>857</v>
      </c>
      <c r="K323" s="31" t="s">
        <v>2152</v>
      </c>
      <c r="L323" s="31" t="s">
        <v>2153</v>
      </c>
      <c r="M323" s="30" t="s">
        <v>938</v>
      </c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ht="18.0" customHeight="1">
      <c r="A324" s="30">
        <v>323.0</v>
      </c>
      <c r="B324" s="30" t="s">
        <v>2154</v>
      </c>
      <c r="C324" s="39">
        <v>39860.57927083333</v>
      </c>
      <c r="D324" s="39"/>
      <c r="E324" s="40" t="s">
        <v>2151</v>
      </c>
      <c r="F324" s="31" t="s">
        <v>1092</v>
      </c>
      <c r="G324" s="30">
        <v>2223988.0</v>
      </c>
      <c r="H324" s="30">
        <v>9.317799548E9</v>
      </c>
      <c r="I324" s="31" t="s">
        <v>826</v>
      </c>
      <c r="J324" s="31" t="s">
        <v>857</v>
      </c>
      <c r="K324" s="31" t="s">
        <v>858</v>
      </c>
      <c r="L324" s="31" t="s">
        <v>2153</v>
      </c>
      <c r="M324" s="30" t="s">
        <v>854</v>
      </c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ht="18.0" customHeight="1">
      <c r="A325" s="30">
        <v>324.0</v>
      </c>
      <c r="B325" s="30" t="s">
        <v>2155</v>
      </c>
      <c r="C325" s="39">
        <v>39860.589224537034</v>
      </c>
      <c r="D325" s="39"/>
      <c r="E325" s="40" t="s">
        <v>2156</v>
      </c>
      <c r="F325" s="31" t="s">
        <v>833</v>
      </c>
      <c r="G325" s="30">
        <v>2.7426002E7</v>
      </c>
      <c r="H325" s="30">
        <v>9.899002453E9</v>
      </c>
      <c r="I325" s="31" t="s">
        <v>826</v>
      </c>
      <c r="J325" s="31" t="s">
        <v>1363</v>
      </c>
      <c r="K325" s="31" t="s">
        <v>846</v>
      </c>
      <c r="L325" s="31" t="s">
        <v>2157</v>
      </c>
      <c r="M325" s="30" t="s">
        <v>854</v>
      </c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ht="18.0" customHeight="1">
      <c r="A326" s="30">
        <v>325.0</v>
      </c>
      <c r="B326" s="30" t="s">
        <v>2158</v>
      </c>
      <c r="C326" s="39">
        <v>39860.61717592592</v>
      </c>
      <c r="D326" s="39"/>
      <c r="E326" s="40" t="s">
        <v>2159</v>
      </c>
      <c r="F326" s="31" t="s">
        <v>833</v>
      </c>
      <c r="G326" s="30">
        <v>9.990111442E9</v>
      </c>
      <c r="H326" s="30">
        <v>9.990111442E9</v>
      </c>
      <c r="I326" s="31" t="s">
        <v>826</v>
      </c>
      <c r="J326" s="31" t="s">
        <v>2160</v>
      </c>
      <c r="K326" s="31" t="s">
        <v>995</v>
      </c>
      <c r="L326" s="31" t="s">
        <v>2161</v>
      </c>
      <c r="M326" s="30" t="s">
        <v>854</v>
      </c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ht="18.0" customHeight="1">
      <c r="A327" s="30">
        <v>326.0</v>
      </c>
      <c r="B327" s="30" t="s">
        <v>2162</v>
      </c>
      <c r="C327" s="39">
        <v>39860.62417824074</v>
      </c>
      <c r="D327" s="39"/>
      <c r="E327" s="40" t="s">
        <v>2163</v>
      </c>
      <c r="F327" s="31" t="s">
        <v>2164</v>
      </c>
      <c r="G327" s="30">
        <v>9.966666157E9</v>
      </c>
      <c r="H327" s="30">
        <v>9.959467777E9</v>
      </c>
      <c r="I327" s="31" t="s">
        <v>826</v>
      </c>
      <c r="J327" s="31" t="s">
        <v>2165</v>
      </c>
      <c r="K327" s="31" t="s">
        <v>975</v>
      </c>
      <c r="L327" s="31" t="s">
        <v>2166</v>
      </c>
      <c r="M327" s="30" t="s">
        <v>854</v>
      </c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ht="18.0" customHeight="1">
      <c r="A328" s="30">
        <v>327.0</v>
      </c>
      <c r="B328" s="30" t="s">
        <v>2167</v>
      </c>
      <c r="C328" s="39">
        <v>39860.63737268518</v>
      </c>
      <c r="D328" s="39"/>
      <c r="E328" s="40" t="s">
        <v>2168</v>
      </c>
      <c r="F328" s="31" t="s">
        <v>2169</v>
      </c>
      <c r="G328" s="30">
        <v>2451650.0</v>
      </c>
      <c r="H328" s="30">
        <v>9.43602785E9</v>
      </c>
      <c r="I328" s="31" t="s">
        <v>826</v>
      </c>
      <c r="J328" s="31" t="s">
        <v>2170</v>
      </c>
      <c r="K328" s="31" t="s">
        <v>995</v>
      </c>
      <c r="L328" s="31" t="s">
        <v>2171</v>
      </c>
      <c r="M328" s="30" t="s">
        <v>854</v>
      </c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ht="18.0" customHeight="1">
      <c r="A329" s="30">
        <v>328.0</v>
      </c>
      <c r="B329" s="30" t="s">
        <v>2172</v>
      </c>
      <c r="C329" s="39">
        <v>39860.657905092594</v>
      </c>
      <c r="D329" s="39"/>
      <c r="E329" s="40" t="s">
        <v>2173</v>
      </c>
      <c r="F329" s="31" t="s">
        <v>2174</v>
      </c>
      <c r="G329" s="30">
        <v>9.323999469E9</v>
      </c>
      <c r="H329" s="30">
        <v>9.764180999E9</v>
      </c>
      <c r="I329" s="31" t="s">
        <v>826</v>
      </c>
      <c r="J329" s="31" t="s">
        <v>2175</v>
      </c>
      <c r="K329" s="31" t="s">
        <v>975</v>
      </c>
      <c r="L329" s="31" t="s">
        <v>2176</v>
      </c>
      <c r="M329" s="30" t="s">
        <v>854</v>
      </c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ht="18.0" customHeight="1">
      <c r="A330" s="30">
        <v>329.0</v>
      </c>
      <c r="B330" s="30" t="s">
        <v>2177</v>
      </c>
      <c r="C330" s="39">
        <v>39860.66831018519</v>
      </c>
      <c r="D330" s="39">
        <v>39861.463125</v>
      </c>
      <c r="E330" s="40" t="s">
        <v>2178</v>
      </c>
      <c r="F330" s="31" t="s">
        <v>2179</v>
      </c>
      <c r="G330" s="30">
        <v>9.830242961E9</v>
      </c>
      <c r="H330" s="30">
        <v>9.830242961E9</v>
      </c>
      <c r="I330" s="31" t="s">
        <v>826</v>
      </c>
      <c r="J330" s="31" t="s">
        <v>2180</v>
      </c>
      <c r="K330" s="31" t="s">
        <v>858</v>
      </c>
      <c r="L330" s="31" t="s">
        <v>2181</v>
      </c>
      <c r="M330" s="30" t="s">
        <v>830</v>
      </c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ht="18.0" customHeight="1">
      <c r="A331" s="30">
        <v>330.0</v>
      </c>
      <c r="B331" s="30" t="s">
        <v>2182</v>
      </c>
      <c r="C331" s="39">
        <v>39860.67724537037</v>
      </c>
      <c r="D331" s="39"/>
      <c r="E331" s="40" t="s">
        <v>2183</v>
      </c>
      <c r="F331" s="31" t="s">
        <v>2184</v>
      </c>
      <c r="G331" s="30">
        <v>9.460552088E9</v>
      </c>
      <c r="H331" s="30">
        <v>9.251765465E9</v>
      </c>
      <c r="I331" s="31" t="s">
        <v>826</v>
      </c>
      <c r="J331" s="31" t="s">
        <v>2185</v>
      </c>
      <c r="K331" s="31" t="s">
        <v>846</v>
      </c>
      <c r="L331" s="31" t="s">
        <v>2186</v>
      </c>
      <c r="M331" s="30" t="s">
        <v>854</v>
      </c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ht="18.0" customHeight="1">
      <c r="A332" s="30">
        <v>331.0</v>
      </c>
      <c r="B332" s="30" t="s">
        <v>2187</v>
      </c>
      <c r="C332" s="39">
        <v>39860.69994212963</v>
      </c>
      <c r="D332" s="39"/>
      <c r="E332" s="40" t="s">
        <v>2188</v>
      </c>
      <c r="F332" s="31" t="s">
        <v>2189</v>
      </c>
      <c r="G332" s="30">
        <v>9.319898144E9</v>
      </c>
      <c r="H332" s="30">
        <v>9.319898144E9</v>
      </c>
      <c r="I332" s="31" t="s">
        <v>826</v>
      </c>
      <c r="J332" s="31" t="s">
        <v>1773</v>
      </c>
      <c r="K332" s="31" t="s">
        <v>1116</v>
      </c>
      <c r="L332" s="31" t="s">
        <v>2190</v>
      </c>
      <c r="M332" s="30" t="s">
        <v>894</v>
      </c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ht="18.0" customHeight="1">
      <c r="A333" s="30">
        <v>332.0</v>
      </c>
      <c r="B333" s="30" t="s">
        <v>2191</v>
      </c>
      <c r="C333" s="39">
        <v>39860.70721064815</v>
      </c>
      <c r="D333" s="39">
        <v>39863.53341435185</v>
      </c>
      <c r="E333" s="40" t="s">
        <v>2192</v>
      </c>
      <c r="F333" s="31" t="s">
        <v>1944</v>
      </c>
      <c r="G333" s="30">
        <v>9.988924663E9</v>
      </c>
      <c r="H333" s="30">
        <v>9.988924663E9</v>
      </c>
      <c r="I333" s="31" t="s">
        <v>826</v>
      </c>
      <c r="J333" s="31" t="s">
        <v>1121</v>
      </c>
      <c r="K333" s="31" t="s">
        <v>925</v>
      </c>
      <c r="L333" s="31" t="s">
        <v>2193</v>
      </c>
      <c r="M333" s="30" t="s">
        <v>830</v>
      </c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ht="18.0" customHeight="1">
      <c r="A334" s="30">
        <v>333.0</v>
      </c>
      <c r="B334" s="30" t="s">
        <v>2194</v>
      </c>
      <c r="C334" s="39">
        <v>39860.727488425924</v>
      </c>
      <c r="D334" s="39"/>
      <c r="E334" s="40" t="s">
        <v>2195</v>
      </c>
      <c r="F334" s="31" t="s">
        <v>1109</v>
      </c>
      <c r="G334" s="30">
        <v>2372100.0</v>
      </c>
      <c r="H334" s="30">
        <v>9.876069579E9</v>
      </c>
      <c r="I334" s="31" t="s">
        <v>826</v>
      </c>
      <c r="J334" s="31" t="s">
        <v>2196</v>
      </c>
      <c r="K334" s="31" t="s">
        <v>840</v>
      </c>
      <c r="L334" s="31" t="s">
        <v>2197</v>
      </c>
      <c r="M334" s="30" t="s">
        <v>854</v>
      </c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ht="18.0" customHeight="1">
      <c r="A335" s="30">
        <v>334.0</v>
      </c>
      <c r="B335" s="30" t="s">
        <v>2198</v>
      </c>
      <c r="C335" s="39">
        <v>39860.73032407407</v>
      </c>
      <c r="D335" s="39"/>
      <c r="E335" s="40" t="s">
        <v>2199</v>
      </c>
      <c r="F335" s="31" t="s">
        <v>2200</v>
      </c>
      <c r="G335" s="30">
        <v>9.888521257E9</v>
      </c>
      <c r="H335" s="30">
        <v>9.888521257E9</v>
      </c>
      <c r="I335" s="31" t="s">
        <v>826</v>
      </c>
      <c r="J335" s="31" t="s">
        <v>2201</v>
      </c>
      <c r="K335" s="31" t="s">
        <v>1081</v>
      </c>
      <c r="L335" s="31" t="s">
        <v>2202</v>
      </c>
      <c r="M335" s="30" t="s">
        <v>854</v>
      </c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ht="18.0" customHeight="1">
      <c r="A336" s="30">
        <v>335.0</v>
      </c>
      <c r="B336" s="30" t="s">
        <v>2203</v>
      </c>
      <c r="C336" s="39">
        <v>39860.76075231482</v>
      </c>
      <c r="D336" s="39">
        <v>39863.72306712963</v>
      </c>
      <c r="E336" s="40" t="s">
        <v>2204</v>
      </c>
      <c r="F336" s="31" t="s">
        <v>1052</v>
      </c>
      <c r="G336" s="30">
        <v>9.660040835E9</v>
      </c>
      <c r="H336" s="30"/>
      <c r="I336" s="31" t="s">
        <v>826</v>
      </c>
      <c r="J336" s="31" t="s">
        <v>2205</v>
      </c>
      <c r="K336" s="31" t="s">
        <v>1451</v>
      </c>
      <c r="L336" s="31" t="s">
        <v>2206</v>
      </c>
      <c r="M336" s="30" t="s">
        <v>830</v>
      </c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ht="18.0" customHeight="1">
      <c r="A337" s="30">
        <v>336.0</v>
      </c>
      <c r="B337" s="30" t="s">
        <v>2207</v>
      </c>
      <c r="C337" s="39">
        <v>39860.79827546296</v>
      </c>
      <c r="D337" s="39"/>
      <c r="E337" s="40" t="s">
        <v>2208</v>
      </c>
      <c r="F337" s="31" t="s">
        <v>850</v>
      </c>
      <c r="G337" s="30">
        <v>9.893615358E9</v>
      </c>
      <c r="H337" s="30">
        <v>9.977411445E9</v>
      </c>
      <c r="I337" s="31" t="s">
        <v>826</v>
      </c>
      <c r="J337" s="31" t="s">
        <v>2209</v>
      </c>
      <c r="K337" s="31" t="s">
        <v>925</v>
      </c>
      <c r="L337" s="31" t="s">
        <v>2210</v>
      </c>
      <c r="M337" s="30" t="s">
        <v>854</v>
      </c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ht="18.0" customHeight="1">
      <c r="A338" s="30">
        <v>337.0</v>
      </c>
      <c r="B338" s="30" t="s">
        <v>2211</v>
      </c>
      <c r="C338" s="39">
        <v>39860.845289351855</v>
      </c>
      <c r="D338" s="39"/>
      <c r="E338" s="40" t="s">
        <v>2212</v>
      </c>
      <c r="F338" s="31" t="s">
        <v>2213</v>
      </c>
      <c r="G338" s="30">
        <v>9.45377036E9</v>
      </c>
      <c r="H338" s="30">
        <v>9.999002033E9</v>
      </c>
      <c r="I338" s="31" t="s">
        <v>826</v>
      </c>
      <c r="J338" s="31" t="s">
        <v>2214</v>
      </c>
      <c r="K338" s="31" t="s">
        <v>1081</v>
      </c>
      <c r="L338" s="31" t="s">
        <v>2215</v>
      </c>
      <c r="M338" s="30" t="s">
        <v>938</v>
      </c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ht="18.0" customHeight="1">
      <c r="A339" s="30">
        <v>338.0</v>
      </c>
      <c r="B339" s="30" t="s">
        <v>2216</v>
      </c>
      <c r="C339" s="39">
        <v>39861.4128587963</v>
      </c>
      <c r="D339" s="39"/>
      <c r="E339" s="40" t="s">
        <v>2217</v>
      </c>
      <c r="F339" s="31" t="s">
        <v>2218</v>
      </c>
      <c r="G339" s="30">
        <v>9.9401619706E10</v>
      </c>
      <c r="H339" s="30">
        <v>9.940619706E9</v>
      </c>
      <c r="I339" s="31" t="s">
        <v>826</v>
      </c>
      <c r="J339" s="31" t="s">
        <v>2219</v>
      </c>
      <c r="K339" s="31" t="s">
        <v>925</v>
      </c>
      <c r="L339" s="31" t="s">
        <v>2220</v>
      </c>
      <c r="M339" s="30" t="s">
        <v>894</v>
      </c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ht="18.0" customHeight="1">
      <c r="A340" s="30">
        <v>339.0</v>
      </c>
      <c r="B340" s="30" t="s">
        <v>2221</v>
      </c>
      <c r="C340" s="39">
        <v>39861.433912037035</v>
      </c>
      <c r="D340" s="39"/>
      <c r="E340" s="40" t="s">
        <v>2222</v>
      </c>
      <c r="F340" s="31" t="s">
        <v>1283</v>
      </c>
      <c r="G340" s="30">
        <v>9.928980278E9</v>
      </c>
      <c r="H340" s="30">
        <v>9.314651231E9</v>
      </c>
      <c r="I340" s="31" t="s">
        <v>826</v>
      </c>
      <c r="J340" s="31" t="s">
        <v>2223</v>
      </c>
      <c r="K340" s="31" t="s">
        <v>904</v>
      </c>
      <c r="L340" s="31" t="s">
        <v>2224</v>
      </c>
      <c r="M340" s="30" t="s">
        <v>854</v>
      </c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ht="18.0" customHeight="1">
      <c r="A341" s="30">
        <v>340.0</v>
      </c>
      <c r="B341" s="30" t="s">
        <v>2225</v>
      </c>
      <c r="C341" s="39">
        <v>39861.44881944444</v>
      </c>
      <c r="D341" s="39"/>
      <c r="E341" s="40" t="s">
        <v>2226</v>
      </c>
      <c r="F341" s="31" t="s">
        <v>923</v>
      </c>
      <c r="G341" s="30">
        <v>9.997999681E9</v>
      </c>
      <c r="H341" s="30">
        <v>9.319116257E9</v>
      </c>
      <c r="I341" s="31" t="s">
        <v>826</v>
      </c>
      <c r="J341" s="31" t="s">
        <v>1388</v>
      </c>
      <c r="K341" s="31" t="s">
        <v>858</v>
      </c>
      <c r="L341" s="31" t="s">
        <v>2227</v>
      </c>
      <c r="M341" s="30" t="s">
        <v>854</v>
      </c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ht="18.0" customHeight="1">
      <c r="A342" s="30">
        <v>341.0</v>
      </c>
      <c r="B342" s="30" t="s">
        <v>2228</v>
      </c>
      <c r="C342" s="39">
        <v>39861.4640162037</v>
      </c>
      <c r="D342" s="39"/>
      <c r="E342" s="40" t="s">
        <v>2229</v>
      </c>
      <c r="F342" s="31" t="s">
        <v>1231</v>
      </c>
      <c r="G342" s="30">
        <v>9.731267001E9</v>
      </c>
      <c r="H342" s="30"/>
      <c r="I342" s="31" t="s">
        <v>826</v>
      </c>
      <c r="J342" s="31" t="s">
        <v>883</v>
      </c>
      <c r="K342" s="31" t="s">
        <v>858</v>
      </c>
      <c r="L342" s="31" t="s">
        <v>2230</v>
      </c>
      <c r="M342" s="30" t="s">
        <v>854</v>
      </c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ht="18.0" customHeight="1">
      <c r="A343" s="30">
        <v>342.0</v>
      </c>
      <c r="B343" s="30" t="s">
        <v>2231</v>
      </c>
      <c r="C343" s="39">
        <v>39861.4678125</v>
      </c>
      <c r="D343" s="39">
        <v>39863.62265046296</v>
      </c>
      <c r="E343" s="40" t="s">
        <v>2232</v>
      </c>
      <c r="F343" s="31" t="s">
        <v>833</v>
      </c>
      <c r="G343" s="30">
        <v>2.6449898E7</v>
      </c>
      <c r="H343" s="30">
        <v>9.212144479E9</v>
      </c>
      <c r="I343" s="31" t="s">
        <v>826</v>
      </c>
      <c r="J343" s="31" t="s">
        <v>2233</v>
      </c>
      <c r="K343" s="31" t="s">
        <v>1116</v>
      </c>
      <c r="L343" s="31" t="s">
        <v>2234</v>
      </c>
      <c r="M343" s="30" t="s">
        <v>830</v>
      </c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ht="18.0" customHeight="1">
      <c r="A344" s="30">
        <v>343.0</v>
      </c>
      <c r="B344" s="30" t="s">
        <v>2235</v>
      </c>
      <c r="C344" s="39">
        <v>39861.47143518519</v>
      </c>
      <c r="D344" s="39"/>
      <c r="E344" s="40" t="s">
        <v>2236</v>
      </c>
      <c r="F344" s="31" t="s">
        <v>2237</v>
      </c>
      <c r="G344" s="30">
        <v>2522039.0</v>
      </c>
      <c r="H344" s="30">
        <v>9.837220656E9</v>
      </c>
      <c r="I344" s="31" t="s">
        <v>826</v>
      </c>
      <c r="J344" s="31" t="s">
        <v>2238</v>
      </c>
      <c r="K344" s="31" t="s">
        <v>1081</v>
      </c>
      <c r="L344" s="31" t="s">
        <v>2239</v>
      </c>
      <c r="M344" s="30" t="s">
        <v>854</v>
      </c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ht="18.0" customHeight="1">
      <c r="A345" s="30">
        <v>344.0</v>
      </c>
      <c r="B345" s="30" t="s">
        <v>2240</v>
      </c>
      <c r="C345" s="39">
        <v>39861.47418981481</v>
      </c>
      <c r="D345" s="39"/>
      <c r="E345" s="40" t="s">
        <v>2241</v>
      </c>
      <c r="F345" s="31" t="s">
        <v>1092</v>
      </c>
      <c r="G345" s="30">
        <v>9.357204117E9</v>
      </c>
      <c r="H345" s="30">
        <v>9.357204117E9</v>
      </c>
      <c r="I345" s="31" t="s">
        <v>826</v>
      </c>
      <c r="J345" s="31" t="s">
        <v>2242</v>
      </c>
      <c r="K345" s="31" t="s">
        <v>840</v>
      </c>
      <c r="L345" s="31" t="s">
        <v>2243</v>
      </c>
      <c r="M345" s="30" t="s">
        <v>854</v>
      </c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ht="18.0" customHeight="1">
      <c r="A346" s="30">
        <v>345.0</v>
      </c>
      <c r="B346" s="30" t="s">
        <v>2244</v>
      </c>
      <c r="C346" s="39">
        <v>39861.50119212963</v>
      </c>
      <c r="D346" s="39"/>
      <c r="E346" s="40" t="s">
        <v>2245</v>
      </c>
      <c r="F346" s="31" t="s">
        <v>2246</v>
      </c>
      <c r="G346" s="30">
        <v>9.837153548E9</v>
      </c>
      <c r="H346" s="30">
        <v>9.756204908E9</v>
      </c>
      <c r="I346" s="31" t="s">
        <v>826</v>
      </c>
      <c r="J346" s="31" t="s">
        <v>1402</v>
      </c>
      <c r="K346" s="31" t="s">
        <v>858</v>
      </c>
      <c r="L346" s="31" t="s">
        <v>2247</v>
      </c>
      <c r="M346" s="30" t="s">
        <v>854</v>
      </c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ht="18.0" customHeight="1">
      <c r="A347" s="30">
        <v>346.0</v>
      </c>
      <c r="B347" s="30" t="s">
        <v>2248</v>
      </c>
      <c r="C347" s="39">
        <v>39861.50638888889</v>
      </c>
      <c r="D347" s="39"/>
      <c r="E347" s="40" t="s">
        <v>2249</v>
      </c>
      <c r="F347" s="31" t="s">
        <v>1154</v>
      </c>
      <c r="G347" s="30">
        <v>2.5085E7</v>
      </c>
      <c r="H347" s="30">
        <v>9.91638852E9</v>
      </c>
      <c r="I347" s="31" t="s">
        <v>826</v>
      </c>
      <c r="J347" s="31" t="s">
        <v>2250</v>
      </c>
      <c r="K347" s="31" t="s">
        <v>1435</v>
      </c>
      <c r="L347" s="31" t="s">
        <v>2251</v>
      </c>
      <c r="M347" s="30" t="s">
        <v>854</v>
      </c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ht="18.0" customHeight="1">
      <c r="A348" s="30">
        <v>347.0</v>
      </c>
      <c r="B348" s="30" t="s">
        <v>2252</v>
      </c>
      <c r="C348" s="39">
        <v>39861.50890046296</v>
      </c>
      <c r="D348" s="39"/>
      <c r="E348" s="40" t="s">
        <v>2253</v>
      </c>
      <c r="F348" s="31" t="s">
        <v>2025</v>
      </c>
      <c r="G348" s="30">
        <v>9.88085161E9</v>
      </c>
      <c r="H348" s="30">
        <v>9.481291204E9</v>
      </c>
      <c r="I348" s="31" t="s">
        <v>826</v>
      </c>
      <c r="J348" s="31" t="s">
        <v>2254</v>
      </c>
      <c r="K348" s="31" t="s">
        <v>1757</v>
      </c>
      <c r="L348" s="31" t="s">
        <v>2255</v>
      </c>
      <c r="M348" s="30" t="s">
        <v>854</v>
      </c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ht="18.0" customHeight="1">
      <c r="A349" s="30">
        <v>348.0</v>
      </c>
      <c r="B349" s="30" t="s">
        <v>2256</v>
      </c>
      <c r="C349" s="39">
        <v>39861.51096064815</v>
      </c>
      <c r="D349" s="39"/>
      <c r="E349" s="40" t="s">
        <v>2257</v>
      </c>
      <c r="F349" s="31" t="s">
        <v>1237</v>
      </c>
      <c r="G349" s="30">
        <v>2660646.0</v>
      </c>
      <c r="H349" s="30">
        <v>9.896470718E9</v>
      </c>
      <c r="I349" s="31" t="s">
        <v>826</v>
      </c>
      <c r="J349" s="31" t="s">
        <v>2258</v>
      </c>
      <c r="K349" s="31" t="s">
        <v>2259</v>
      </c>
      <c r="L349" s="31" t="s">
        <v>2260</v>
      </c>
      <c r="M349" s="30" t="s">
        <v>894</v>
      </c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ht="18.0" customHeight="1">
      <c r="A350" s="30">
        <v>349.0</v>
      </c>
      <c r="B350" s="30" t="s">
        <v>2261</v>
      </c>
      <c r="C350" s="39">
        <v>39861.51896990741</v>
      </c>
      <c r="D350" s="39"/>
      <c r="E350" s="40" t="s">
        <v>2262</v>
      </c>
      <c r="F350" s="31" t="s">
        <v>1041</v>
      </c>
      <c r="G350" s="30">
        <v>9.779712871E9</v>
      </c>
      <c r="H350" s="30">
        <v>9.8763483E9</v>
      </c>
      <c r="I350" s="31" t="s">
        <v>826</v>
      </c>
      <c r="J350" s="31" t="s">
        <v>2263</v>
      </c>
      <c r="K350" s="31" t="s">
        <v>995</v>
      </c>
      <c r="L350" s="31" t="s">
        <v>2264</v>
      </c>
      <c r="M350" s="30" t="s">
        <v>854</v>
      </c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ht="18.0" customHeight="1">
      <c r="A351" s="30">
        <v>350.0</v>
      </c>
      <c r="B351" s="30" t="s">
        <v>2265</v>
      </c>
      <c r="C351" s="39">
        <v>39861.56912037037</v>
      </c>
      <c r="D351" s="39"/>
      <c r="E351" s="40" t="s">
        <v>2266</v>
      </c>
      <c r="F351" s="31" t="s">
        <v>941</v>
      </c>
      <c r="G351" s="30">
        <v>9.8444726E9</v>
      </c>
      <c r="H351" s="30">
        <v>9.8444726E9</v>
      </c>
      <c r="I351" s="31" t="s">
        <v>826</v>
      </c>
      <c r="J351" s="31" t="s">
        <v>2267</v>
      </c>
      <c r="K351" s="31" t="s">
        <v>1081</v>
      </c>
      <c r="L351" s="31" t="s">
        <v>2268</v>
      </c>
      <c r="M351" s="30" t="s">
        <v>854</v>
      </c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ht="18.0" customHeight="1">
      <c r="A352" s="30">
        <v>351.0</v>
      </c>
      <c r="B352" s="30" t="s">
        <v>2269</v>
      </c>
      <c r="C352" s="39">
        <v>39861.57850694445</v>
      </c>
      <c r="D352" s="39"/>
      <c r="E352" s="40" t="s">
        <v>2270</v>
      </c>
      <c r="F352" s="31" t="s">
        <v>1723</v>
      </c>
      <c r="G352" s="30">
        <v>2215980.0</v>
      </c>
      <c r="H352" s="30">
        <v>9.830274613E9</v>
      </c>
      <c r="I352" s="31" t="s">
        <v>826</v>
      </c>
      <c r="J352" s="31" t="s">
        <v>1096</v>
      </c>
      <c r="K352" s="31" t="s">
        <v>925</v>
      </c>
      <c r="L352" s="31" t="s">
        <v>2271</v>
      </c>
      <c r="M352" s="30" t="s">
        <v>854</v>
      </c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ht="18.0" customHeight="1">
      <c r="A353" s="30">
        <v>352.0</v>
      </c>
      <c r="B353" s="30" t="s">
        <v>2272</v>
      </c>
      <c r="C353" s="39">
        <v>39861.60071759259</v>
      </c>
      <c r="D353" s="39">
        <v>39862.680763888886</v>
      </c>
      <c r="E353" s="40" t="s">
        <v>2273</v>
      </c>
      <c r="F353" s="31" t="s">
        <v>908</v>
      </c>
      <c r="G353" s="30">
        <v>9.818448822E9</v>
      </c>
      <c r="H353" s="30">
        <v>4.6538E7</v>
      </c>
      <c r="I353" s="31" t="s">
        <v>826</v>
      </c>
      <c r="J353" s="31" t="s">
        <v>2274</v>
      </c>
      <c r="K353" s="31" t="s">
        <v>1703</v>
      </c>
      <c r="L353" s="31" t="s">
        <v>2275</v>
      </c>
      <c r="M353" s="30" t="s">
        <v>830</v>
      </c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ht="18.0" customHeight="1">
      <c r="A354" s="30">
        <v>353.0</v>
      </c>
      <c r="B354" s="30" t="s">
        <v>2276</v>
      </c>
      <c r="C354" s="39">
        <v>39861.60564814815</v>
      </c>
      <c r="D354" s="39">
        <v>39865.50659722222</v>
      </c>
      <c r="E354" s="40" t="s">
        <v>2277</v>
      </c>
      <c r="F354" s="31" t="s">
        <v>941</v>
      </c>
      <c r="G354" s="30">
        <v>4.1510762E7</v>
      </c>
      <c r="H354" s="30"/>
      <c r="I354" s="31" t="s">
        <v>826</v>
      </c>
      <c r="J354" s="31" t="s">
        <v>2278</v>
      </c>
      <c r="K354" s="31" t="s">
        <v>858</v>
      </c>
      <c r="L354" s="31" t="s">
        <v>2279</v>
      </c>
      <c r="M354" s="30" t="s">
        <v>830</v>
      </c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ht="18.0" customHeight="1">
      <c r="A355" s="30">
        <v>354.0</v>
      </c>
      <c r="B355" s="30" t="s">
        <v>2280</v>
      </c>
      <c r="C355" s="39">
        <v>39861.617268518516</v>
      </c>
      <c r="D355" s="39"/>
      <c r="E355" s="40" t="s">
        <v>2281</v>
      </c>
      <c r="F355" s="31" t="s">
        <v>934</v>
      </c>
      <c r="G355" s="30">
        <v>4.6538E7</v>
      </c>
      <c r="H355" s="30">
        <v>9.818448822E9</v>
      </c>
      <c r="I355" s="31" t="s">
        <v>826</v>
      </c>
      <c r="J355" s="31" t="s">
        <v>2282</v>
      </c>
      <c r="K355" s="31" t="s">
        <v>858</v>
      </c>
      <c r="L355" s="31" t="s">
        <v>2283</v>
      </c>
      <c r="M355" s="30" t="s">
        <v>854</v>
      </c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ht="18.0" customHeight="1">
      <c r="A356" s="30">
        <v>355.0</v>
      </c>
      <c r="B356" s="30" t="s">
        <v>2284</v>
      </c>
      <c r="C356" s="39">
        <v>39861.62447916667</v>
      </c>
      <c r="D356" s="39">
        <v>39865.39429398148</v>
      </c>
      <c r="E356" s="40" t="s">
        <v>1918</v>
      </c>
      <c r="F356" s="31" t="s">
        <v>1439</v>
      </c>
      <c r="G356" s="30">
        <v>2352581.0</v>
      </c>
      <c r="H356" s="30">
        <v>9.829062967E9</v>
      </c>
      <c r="I356" s="31" t="s">
        <v>826</v>
      </c>
      <c r="J356" s="31" t="s">
        <v>1919</v>
      </c>
      <c r="K356" s="31" t="s">
        <v>970</v>
      </c>
      <c r="L356" s="31" t="s">
        <v>2285</v>
      </c>
      <c r="M356" s="30" t="s">
        <v>830</v>
      </c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ht="18.0" customHeight="1">
      <c r="A357" s="30">
        <v>356.0</v>
      </c>
      <c r="B357" s="30" t="s">
        <v>2286</v>
      </c>
      <c r="C357" s="39">
        <v>39861.63358796296</v>
      </c>
      <c r="D357" s="39">
        <v>39862.673993055556</v>
      </c>
      <c r="E357" s="40" t="s">
        <v>1641</v>
      </c>
      <c r="F357" s="31" t="s">
        <v>833</v>
      </c>
      <c r="G357" s="30">
        <v>4.6538E7</v>
      </c>
      <c r="H357" s="30">
        <v>9.899936084E9</v>
      </c>
      <c r="I357" s="31" t="s">
        <v>826</v>
      </c>
      <c r="J357" s="31" t="s">
        <v>2287</v>
      </c>
      <c r="K357" s="31" t="s">
        <v>858</v>
      </c>
      <c r="L357" s="31" t="s">
        <v>2288</v>
      </c>
      <c r="M357" s="30" t="s">
        <v>830</v>
      </c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ht="18.0" customHeight="1">
      <c r="A358" s="30">
        <v>357.0</v>
      </c>
      <c r="B358" s="30" t="s">
        <v>2289</v>
      </c>
      <c r="C358" s="39">
        <v>39861.64090277778</v>
      </c>
      <c r="D358" s="39"/>
      <c r="E358" s="40" t="s">
        <v>2290</v>
      </c>
      <c r="F358" s="31" t="s">
        <v>1095</v>
      </c>
      <c r="G358" s="30">
        <v>9.45281232E9</v>
      </c>
      <c r="H358" s="30">
        <v>9.451040129E9</v>
      </c>
      <c r="I358" s="31" t="s">
        <v>826</v>
      </c>
      <c r="J358" s="31" t="s">
        <v>2291</v>
      </c>
      <c r="K358" s="31" t="s">
        <v>2292</v>
      </c>
      <c r="L358" s="31" t="s">
        <v>2293</v>
      </c>
      <c r="M358" s="30" t="s">
        <v>854</v>
      </c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ht="18.0" customHeight="1">
      <c r="A359" s="30">
        <v>358.0</v>
      </c>
      <c r="B359" s="30" t="s">
        <v>2294</v>
      </c>
      <c r="C359" s="39">
        <v>39861.646319444444</v>
      </c>
      <c r="D359" s="39">
        <v>39862.70143518518</v>
      </c>
      <c r="E359" s="40" t="s">
        <v>2295</v>
      </c>
      <c r="F359" s="31" t="s">
        <v>877</v>
      </c>
      <c r="G359" s="30">
        <v>4.6538E7</v>
      </c>
      <c r="H359" s="30">
        <v>9.818448822E9</v>
      </c>
      <c r="I359" s="31" t="s">
        <v>826</v>
      </c>
      <c r="J359" s="31" t="s">
        <v>878</v>
      </c>
      <c r="K359" s="31" t="s">
        <v>858</v>
      </c>
      <c r="L359" s="31" t="s">
        <v>2296</v>
      </c>
      <c r="M359" s="30" t="s">
        <v>830</v>
      </c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ht="18.0" customHeight="1">
      <c r="A360" s="30">
        <v>359.0</v>
      </c>
      <c r="B360" s="30" t="s">
        <v>2297</v>
      </c>
      <c r="C360" s="39">
        <v>39861.69032407407</v>
      </c>
      <c r="D360" s="39">
        <v>39863.744837962964</v>
      </c>
      <c r="E360" s="40" t="s">
        <v>2298</v>
      </c>
      <c r="F360" s="31" t="s">
        <v>955</v>
      </c>
      <c r="G360" s="30">
        <v>9.657714023E9</v>
      </c>
      <c r="H360" s="30">
        <v>9.65771402E9</v>
      </c>
      <c r="I360" s="31" t="s">
        <v>826</v>
      </c>
      <c r="J360" s="31" t="s">
        <v>1411</v>
      </c>
      <c r="K360" s="31" t="s">
        <v>1008</v>
      </c>
      <c r="L360" s="31" t="s">
        <v>2299</v>
      </c>
      <c r="M360" s="30" t="s">
        <v>830</v>
      </c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ht="18.0" customHeight="1">
      <c r="A361" s="30">
        <v>360.0</v>
      </c>
      <c r="B361" s="30" t="s">
        <v>2300</v>
      </c>
      <c r="C361" s="39">
        <v>39861.69869212963</v>
      </c>
      <c r="D361" s="39">
        <v>39864.68755787037</v>
      </c>
      <c r="E361" s="40" t="s">
        <v>2301</v>
      </c>
      <c r="F361" s="31" t="s">
        <v>1109</v>
      </c>
      <c r="G361" s="30">
        <v>4051997.0</v>
      </c>
      <c r="H361" s="30">
        <v>9.81855643E9</v>
      </c>
      <c r="I361" s="31" t="s">
        <v>826</v>
      </c>
      <c r="J361" s="31" t="s">
        <v>2302</v>
      </c>
      <c r="K361" s="31" t="s">
        <v>858</v>
      </c>
      <c r="L361" s="31" t="s">
        <v>2303</v>
      </c>
      <c r="M361" s="30" t="s">
        <v>830</v>
      </c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ht="18.0" customHeight="1">
      <c r="A362" s="30">
        <v>361.0</v>
      </c>
      <c r="B362" s="30" t="s">
        <v>2304</v>
      </c>
      <c r="C362" s="39">
        <v>39861.71094907408</v>
      </c>
      <c r="D362" s="39">
        <v>39864.77988425926</v>
      </c>
      <c r="E362" s="40" t="s">
        <v>2305</v>
      </c>
      <c r="F362" s="31" t="s">
        <v>2306</v>
      </c>
      <c r="G362" s="30">
        <v>9.886349628E9</v>
      </c>
      <c r="H362" s="30">
        <v>9.886349629E9</v>
      </c>
      <c r="I362" s="31" t="s">
        <v>826</v>
      </c>
      <c r="J362" s="31" t="s">
        <v>2307</v>
      </c>
      <c r="K362" s="31" t="s">
        <v>846</v>
      </c>
      <c r="L362" s="31" t="s">
        <v>2308</v>
      </c>
      <c r="M362" s="30" t="s">
        <v>830</v>
      </c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ht="18.0" customHeight="1">
      <c r="A363" s="30">
        <v>362.0</v>
      </c>
      <c r="B363" s="30" t="s">
        <v>2309</v>
      </c>
      <c r="C363" s="39">
        <v>39861.71833333333</v>
      </c>
      <c r="D363" s="39"/>
      <c r="E363" s="40" t="s">
        <v>2310</v>
      </c>
      <c r="F363" s="31" t="s">
        <v>993</v>
      </c>
      <c r="G363" s="30">
        <v>2.4151372E7</v>
      </c>
      <c r="H363" s="30">
        <v>2.4151372E7</v>
      </c>
      <c r="I363" s="31" t="s">
        <v>826</v>
      </c>
      <c r="J363" s="31" t="s">
        <v>2311</v>
      </c>
      <c r="K363" s="31" t="s">
        <v>2312</v>
      </c>
      <c r="L363" s="31" t="s">
        <v>2313</v>
      </c>
      <c r="M363" s="30" t="s">
        <v>854</v>
      </c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ht="18.0" customHeight="1">
      <c r="A364" s="30">
        <v>363.0</v>
      </c>
      <c r="B364" s="30" t="s">
        <v>2314</v>
      </c>
      <c r="C364" s="39">
        <v>39861.73949074074</v>
      </c>
      <c r="D364" s="39"/>
      <c r="E364" s="40" t="s">
        <v>2315</v>
      </c>
      <c r="F364" s="31" t="s">
        <v>1478</v>
      </c>
      <c r="G364" s="30">
        <v>9.896499895E9</v>
      </c>
      <c r="H364" s="30">
        <v>9.896499895E9</v>
      </c>
      <c r="I364" s="31" t="s">
        <v>826</v>
      </c>
      <c r="J364" s="31" t="s">
        <v>834</v>
      </c>
      <c r="K364" s="31" t="s">
        <v>835</v>
      </c>
      <c r="L364" s="31" t="s">
        <v>2316</v>
      </c>
      <c r="M364" s="30" t="s">
        <v>854</v>
      </c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ht="18.0" customHeight="1">
      <c r="A365" s="30">
        <v>364.0</v>
      </c>
      <c r="B365" s="30" t="s">
        <v>2317</v>
      </c>
      <c r="C365" s="39">
        <v>39861.73993055556</v>
      </c>
      <c r="D365" s="39">
        <v>39864.71418981482</v>
      </c>
      <c r="E365" s="40" t="s">
        <v>2318</v>
      </c>
      <c r="F365" s="31" t="s">
        <v>2319</v>
      </c>
      <c r="G365" s="30">
        <v>9.871136619E9</v>
      </c>
      <c r="H365" s="30">
        <v>9.818778028E9</v>
      </c>
      <c r="I365" s="31" t="s">
        <v>826</v>
      </c>
      <c r="J365" s="31" t="s">
        <v>898</v>
      </c>
      <c r="K365" s="31" t="s">
        <v>828</v>
      </c>
      <c r="L365" s="31" t="s">
        <v>2320</v>
      </c>
      <c r="M365" s="30" t="s">
        <v>830</v>
      </c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ht="18.0" customHeight="1">
      <c r="A366" s="30">
        <v>365.0</v>
      </c>
      <c r="B366" s="30" t="s">
        <v>2321</v>
      </c>
      <c r="C366" s="39">
        <v>39861.745462962965</v>
      </c>
      <c r="D366" s="39">
        <v>39867.44642361111</v>
      </c>
      <c r="E366" s="40" t="s">
        <v>668</v>
      </c>
      <c r="F366" s="31" t="s">
        <v>2322</v>
      </c>
      <c r="G366" s="30">
        <v>9.990262727E9</v>
      </c>
      <c r="H366" s="30">
        <v>9.990262727E9</v>
      </c>
      <c r="I366" s="31" t="s">
        <v>826</v>
      </c>
      <c r="J366" s="31" t="s">
        <v>2323</v>
      </c>
      <c r="K366" s="31" t="s">
        <v>914</v>
      </c>
      <c r="L366" s="31" t="s">
        <v>2324</v>
      </c>
      <c r="M366" s="30" t="s">
        <v>830</v>
      </c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ht="18.0" customHeight="1">
      <c r="A367" s="30">
        <v>366.0</v>
      </c>
      <c r="B367" s="30" t="s">
        <v>2325</v>
      </c>
      <c r="C367" s="39">
        <v>39861.75041666667</v>
      </c>
      <c r="D367" s="39"/>
      <c r="E367" s="40" t="s">
        <v>2326</v>
      </c>
      <c r="F367" s="31" t="s">
        <v>2327</v>
      </c>
      <c r="G367" s="30">
        <v>3298991.0</v>
      </c>
      <c r="H367" s="30">
        <v>9.95624E9</v>
      </c>
      <c r="I367" s="31" t="s">
        <v>826</v>
      </c>
      <c r="J367" s="31" t="s">
        <v>1007</v>
      </c>
      <c r="K367" s="31" t="s">
        <v>1008</v>
      </c>
      <c r="L367" s="31" t="s">
        <v>2328</v>
      </c>
      <c r="M367" s="30" t="s">
        <v>854</v>
      </c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ht="18.0" customHeight="1">
      <c r="A368" s="30">
        <v>367.0</v>
      </c>
      <c r="B368" s="30" t="s">
        <v>2329</v>
      </c>
      <c r="C368" s="39">
        <v>39861.76105324074</v>
      </c>
      <c r="D368" s="39"/>
      <c r="E368" s="40" t="s">
        <v>2330</v>
      </c>
      <c r="F368" s="31" t="s">
        <v>993</v>
      </c>
      <c r="G368" s="30">
        <v>9.969276011E9</v>
      </c>
      <c r="H368" s="30"/>
      <c r="I368" s="31" t="s">
        <v>826</v>
      </c>
      <c r="J368" s="31" t="s">
        <v>2331</v>
      </c>
      <c r="K368" s="31" t="s">
        <v>2093</v>
      </c>
      <c r="L368" s="31" t="s">
        <v>2332</v>
      </c>
      <c r="M368" s="30" t="s">
        <v>854</v>
      </c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ht="18.0" customHeight="1">
      <c r="A369" s="30">
        <v>368.0</v>
      </c>
      <c r="B369" s="30" t="s">
        <v>2333</v>
      </c>
      <c r="C369" s="39">
        <v>39861.76435185185</v>
      </c>
      <c r="D369" s="39"/>
      <c r="E369" s="40" t="s">
        <v>1672</v>
      </c>
      <c r="F369" s="31" t="s">
        <v>833</v>
      </c>
      <c r="G369" s="30">
        <v>9.871036644E9</v>
      </c>
      <c r="H369" s="30">
        <v>9.871036644E9</v>
      </c>
      <c r="I369" s="31" t="s">
        <v>826</v>
      </c>
      <c r="J369" s="31" t="s">
        <v>1007</v>
      </c>
      <c r="K369" s="31" t="s">
        <v>1008</v>
      </c>
      <c r="L369" s="31" t="s">
        <v>2334</v>
      </c>
      <c r="M369" s="30" t="s">
        <v>854</v>
      </c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ht="18.0" customHeight="1">
      <c r="A370" s="30">
        <v>369.0</v>
      </c>
      <c r="B370" s="30" t="s">
        <v>2335</v>
      </c>
      <c r="C370" s="39">
        <v>39861.77271990741</v>
      </c>
      <c r="D370" s="39"/>
      <c r="E370" s="40" t="s">
        <v>2336</v>
      </c>
      <c r="F370" s="31" t="s">
        <v>1109</v>
      </c>
      <c r="G370" s="30">
        <v>9.953877894E9</v>
      </c>
      <c r="H370" s="30">
        <v>4264502.0</v>
      </c>
      <c r="I370" s="31" t="s">
        <v>826</v>
      </c>
      <c r="J370" s="31" t="s">
        <v>883</v>
      </c>
      <c r="K370" s="31" t="s">
        <v>858</v>
      </c>
      <c r="L370" s="31" t="s">
        <v>2337</v>
      </c>
      <c r="M370" s="30" t="s">
        <v>894</v>
      </c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ht="18.0" customHeight="1">
      <c r="A371" s="30">
        <v>370.0</v>
      </c>
      <c r="B371" s="30" t="s">
        <v>2338</v>
      </c>
      <c r="C371" s="39">
        <v>39861.79255787037</v>
      </c>
      <c r="D371" s="39"/>
      <c r="E371" s="40" t="s">
        <v>2339</v>
      </c>
      <c r="F371" s="31" t="s">
        <v>908</v>
      </c>
      <c r="G371" s="30">
        <v>9.89970025E9</v>
      </c>
      <c r="H371" s="30">
        <v>9.89970025E9</v>
      </c>
      <c r="I371" s="31" t="s">
        <v>826</v>
      </c>
      <c r="J371" s="31" t="s">
        <v>2340</v>
      </c>
      <c r="K371" s="31" t="s">
        <v>1008</v>
      </c>
      <c r="L371" s="31" t="s">
        <v>2341</v>
      </c>
      <c r="M371" s="30" t="s">
        <v>854</v>
      </c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ht="18.0" customHeight="1">
      <c r="A372" s="30">
        <v>371.0</v>
      </c>
      <c r="B372" s="30" t="s">
        <v>2342</v>
      </c>
      <c r="C372" s="39">
        <v>39861.80024305556</v>
      </c>
      <c r="D372" s="39"/>
      <c r="E372" s="40" t="s">
        <v>2343</v>
      </c>
      <c r="F372" s="31" t="s">
        <v>1482</v>
      </c>
      <c r="G372" s="30">
        <v>9.431256257E9</v>
      </c>
      <c r="H372" s="30">
        <v>9.304416562E9</v>
      </c>
      <c r="I372" s="31" t="s">
        <v>826</v>
      </c>
      <c r="J372" s="31" t="s">
        <v>1096</v>
      </c>
      <c r="K372" s="31" t="s">
        <v>925</v>
      </c>
      <c r="L372" s="31" t="s">
        <v>2344</v>
      </c>
      <c r="M372" s="30" t="s">
        <v>854</v>
      </c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ht="18.0" customHeight="1">
      <c r="A373" s="30">
        <v>372.0</v>
      </c>
      <c r="B373" s="30" t="s">
        <v>2345</v>
      </c>
      <c r="C373" s="39">
        <v>39861.816041666665</v>
      </c>
      <c r="D373" s="39"/>
      <c r="E373" s="40" t="s">
        <v>2346</v>
      </c>
      <c r="F373" s="31" t="s">
        <v>908</v>
      </c>
      <c r="G373" s="30">
        <v>2.8125423E7</v>
      </c>
      <c r="H373" s="30">
        <v>9.89933198E9</v>
      </c>
      <c r="I373" s="31" t="s">
        <v>826</v>
      </c>
      <c r="J373" s="31" t="s">
        <v>1542</v>
      </c>
      <c r="K373" s="31" t="s">
        <v>904</v>
      </c>
      <c r="L373" s="31" t="s">
        <v>2347</v>
      </c>
      <c r="M373" s="30" t="s">
        <v>854</v>
      </c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ht="18.0" customHeight="1">
      <c r="A374" s="30">
        <v>373.0</v>
      </c>
      <c r="B374" s="40" t="s">
        <v>2348</v>
      </c>
      <c r="C374" s="72">
        <v>39862.36046296296</v>
      </c>
      <c r="D374" s="39"/>
      <c r="E374" s="40" t="s">
        <v>2349</v>
      </c>
      <c r="F374" s="31" t="s">
        <v>833</v>
      </c>
      <c r="G374" s="40">
        <v>9.81041603E9</v>
      </c>
      <c r="H374" s="40">
        <v>9.811048677E9</v>
      </c>
      <c r="I374" s="31" t="s">
        <v>826</v>
      </c>
      <c r="J374" s="31" t="s">
        <v>2350</v>
      </c>
      <c r="K374" s="31" t="s">
        <v>925</v>
      </c>
      <c r="L374" s="31" t="s">
        <v>2351</v>
      </c>
      <c r="M374" s="30" t="s">
        <v>854</v>
      </c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ht="18.0" customHeight="1">
      <c r="A375" s="30">
        <v>374.0</v>
      </c>
      <c r="B375" s="40" t="s">
        <v>2352</v>
      </c>
      <c r="C375" s="72">
        <v>39862.45212962963</v>
      </c>
      <c r="D375" s="39">
        <v>39862.51872685185</v>
      </c>
      <c r="E375" s="40" t="s">
        <v>2353</v>
      </c>
      <c r="F375" s="31" t="s">
        <v>993</v>
      </c>
      <c r="G375" s="40">
        <v>9.819227465E9</v>
      </c>
      <c r="H375" s="40">
        <v>9.821638364E9</v>
      </c>
      <c r="I375" s="31" t="s">
        <v>826</v>
      </c>
      <c r="J375" s="31" t="s">
        <v>2354</v>
      </c>
      <c r="K375" s="31" t="s">
        <v>1247</v>
      </c>
      <c r="L375" s="31" t="s">
        <v>2355</v>
      </c>
      <c r="M375" s="30" t="s">
        <v>830</v>
      </c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ht="18.0" customHeight="1">
      <c r="A376" s="30">
        <v>375.0</v>
      </c>
      <c r="B376" s="40" t="s">
        <v>2356</v>
      </c>
      <c r="C376" s="72">
        <v>39862.47207175926</v>
      </c>
      <c r="D376" s="39"/>
      <c r="E376" s="40" t="s">
        <v>2357</v>
      </c>
      <c r="F376" s="31" t="s">
        <v>1170</v>
      </c>
      <c r="G376" s="40">
        <v>9.915305873E9</v>
      </c>
      <c r="H376" s="40">
        <v>9.872710378E9</v>
      </c>
      <c r="I376" s="31" t="s">
        <v>826</v>
      </c>
      <c r="J376" s="31" t="s">
        <v>1912</v>
      </c>
      <c r="K376" s="31" t="s">
        <v>840</v>
      </c>
      <c r="L376" s="31" t="s">
        <v>2358</v>
      </c>
      <c r="M376" s="30" t="s">
        <v>854</v>
      </c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ht="18.0" customHeight="1">
      <c r="A377" s="30">
        <v>376.0</v>
      </c>
      <c r="B377" s="40" t="s">
        <v>2359</v>
      </c>
      <c r="C377" s="72">
        <v>39862.47907407407</v>
      </c>
      <c r="D377" s="39"/>
      <c r="E377" s="40" t="s">
        <v>2360</v>
      </c>
      <c r="F377" s="31" t="s">
        <v>941</v>
      </c>
      <c r="G377" s="40">
        <v>9.74007474E9</v>
      </c>
      <c r="H377" s="40">
        <v>9.74007474E9</v>
      </c>
      <c r="I377" s="31" t="s">
        <v>826</v>
      </c>
      <c r="J377" s="31" t="s">
        <v>2361</v>
      </c>
      <c r="K377" s="31" t="s">
        <v>2362</v>
      </c>
      <c r="L377" s="31" t="s">
        <v>2363</v>
      </c>
      <c r="M377" s="30" t="s">
        <v>854</v>
      </c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ht="18.0" customHeight="1">
      <c r="A378" s="30">
        <v>377.0</v>
      </c>
      <c r="B378" s="40" t="s">
        <v>2364</v>
      </c>
      <c r="C378" s="72">
        <v>39862.509375</v>
      </c>
      <c r="D378" s="39"/>
      <c r="E378" s="40" t="s">
        <v>2365</v>
      </c>
      <c r="F378" s="31" t="s">
        <v>1154</v>
      </c>
      <c r="G378" s="40">
        <v>9.845324118E9</v>
      </c>
      <c r="H378" s="40">
        <v>9.880352183E9</v>
      </c>
      <c r="I378" s="31" t="s">
        <v>826</v>
      </c>
      <c r="J378" s="31" t="s">
        <v>2366</v>
      </c>
      <c r="K378" s="31" t="s">
        <v>2367</v>
      </c>
      <c r="L378" s="31" t="s">
        <v>2368</v>
      </c>
      <c r="M378" s="30" t="s">
        <v>854</v>
      </c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ht="18.0" customHeight="1">
      <c r="A379" s="30">
        <v>378.0</v>
      </c>
      <c r="B379" s="40" t="s">
        <v>2369</v>
      </c>
      <c r="C379" s="72">
        <v>39862.50980324074</v>
      </c>
      <c r="D379" s="39"/>
      <c r="E379" s="40" t="s">
        <v>2295</v>
      </c>
      <c r="F379" s="31" t="s">
        <v>1954</v>
      </c>
      <c r="G379" s="40">
        <v>9.818448822E9</v>
      </c>
      <c r="H379" s="40">
        <v>4.6538E7</v>
      </c>
      <c r="I379" s="31" t="s">
        <v>826</v>
      </c>
      <c r="J379" s="31" t="s">
        <v>878</v>
      </c>
      <c r="K379" s="31" t="s">
        <v>858</v>
      </c>
      <c r="L379" s="31" t="s">
        <v>2370</v>
      </c>
      <c r="M379" s="30" t="s">
        <v>854</v>
      </c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ht="18.0" customHeight="1">
      <c r="A380" s="30">
        <v>379.0</v>
      </c>
      <c r="B380" s="40" t="s">
        <v>2371</v>
      </c>
      <c r="C380" s="72">
        <v>39862.580462962964</v>
      </c>
      <c r="D380" s="39">
        <v>39865.826377314814</v>
      </c>
      <c r="E380" s="40" t="s">
        <v>2372</v>
      </c>
      <c r="F380" s="31" t="s">
        <v>929</v>
      </c>
      <c r="G380" s="40">
        <v>9.780299194E9</v>
      </c>
      <c r="H380" s="40">
        <v>9.780299194E9</v>
      </c>
      <c r="I380" s="31" t="s">
        <v>826</v>
      </c>
      <c r="J380" s="31" t="s">
        <v>1068</v>
      </c>
      <c r="K380" s="31" t="s">
        <v>1008</v>
      </c>
      <c r="L380" s="31" t="s">
        <v>2373</v>
      </c>
      <c r="M380" s="30" t="s">
        <v>830</v>
      </c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ht="18.0" customHeight="1">
      <c r="A381" s="30">
        <v>380.0</v>
      </c>
      <c r="B381" s="40" t="s">
        <v>2374</v>
      </c>
      <c r="C381" s="72">
        <v>39862.59248842593</v>
      </c>
      <c r="D381" s="39"/>
      <c r="E381" s="40" t="s">
        <v>2375</v>
      </c>
      <c r="F381" s="31" t="s">
        <v>2376</v>
      </c>
      <c r="G381" s="40">
        <v>416155.0</v>
      </c>
      <c r="H381" s="40">
        <v>9.871365526E9</v>
      </c>
      <c r="I381" s="31" t="s">
        <v>826</v>
      </c>
      <c r="J381" s="31" t="s">
        <v>1756</v>
      </c>
      <c r="K381" s="31" t="s">
        <v>1757</v>
      </c>
      <c r="L381" s="31" t="s">
        <v>2377</v>
      </c>
      <c r="M381" s="30" t="s">
        <v>854</v>
      </c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ht="18.0" customHeight="1">
      <c r="A382" s="30">
        <v>381.0</v>
      </c>
      <c r="B382" s="40" t="s">
        <v>2378</v>
      </c>
      <c r="C382" s="72">
        <v>39862.61744212963</v>
      </c>
      <c r="D382" s="39"/>
      <c r="E382" s="40" t="s">
        <v>2379</v>
      </c>
      <c r="F382" s="31" t="s">
        <v>2380</v>
      </c>
      <c r="G382" s="40">
        <v>2323943.0</v>
      </c>
      <c r="H382" s="40">
        <v>9.988577463E9</v>
      </c>
      <c r="I382" s="31" t="s">
        <v>826</v>
      </c>
      <c r="J382" s="31" t="s">
        <v>2381</v>
      </c>
      <c r="K382" s="31" t="s">
        <v>975</v>
      </c>
      <c r="L382" s="31" t="s">
        <v>2382</v>
      </c>
      <c r="M382" s="30" t="s">
        <v>854</v>
      </c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ht="18.0" customHeight="1">
      <c r="A383" s="30">
        <v>382.0</v>
      </c>
      <c r="B383" s="40" t="s">
        <v>2383</v>
      </c>
      <c r="C383" s="72">
        <v>39862.620416666665</v>
      </c>
      <c r="D383" s="39"/>
      <c r="E383" s="40" t="s">
        <v>2384</v>
      </c>
      <c r="F383" s="31" t="s">
        <v>862</v>
      </c>
      <c r="G383" s="40">
        <v>2.2244711E7</v>
      </c>
      <c r="H383" s="40">
        <v>2.2244315E7</v>
      </c>
      <c r="I383" s="31" t="s">
        <v>826</v>
      </c>
      <c r="J383" s="31" t="s">
        <v>2385</v>
      </c>
      <c r="K383" s="31" t="s">
        <v>1028</v>
      </c>
      <c r="L383" s="31" t="s">
        <v>2386</v>
      </c>
      <c r="M383" s="30" t="s">
        <v>938</v>
      </c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ht="18.0" customHeight="1">
      <c r="A384" s="30">
        <v>383.0</v>
      </c>
      <c r="B384" s="40" t="s">
        <v>2387</v>
      </c>
      <c r="C384" s="72">
        <v>39862.62876157407</v>
      </c>
      <c r="D384" s="39"/>
      <c r="E384" s="40" t="s">
        <v>2388</v>
      </c>
      <c r="F384" s="31" t="s">
        <v>1623</v>
      </c>
      <c r="G384" s="40">
        <v>9.888110115E9</v>
      </c>
      <c r="H384" s="40">
        <v>9.464748675E9</v>
      </c>
      <c r="I384" s="31" t="s">
        <v>826</v>
      </c>
      <c r="J384" s="31" t="s">
        <v>2389</v>
      </c>
      <c r="K384" s="31" t="s">
        <v>840</v>
      </c>
      <c r="L384" s="31" t="s">
        <v>2390</v>
      </c>
      <c r="M384" s="30" t="s">
        <v>854</v>
      </c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ht="18.0" customHeight="1">
      <c r="A385" s="30">
        <v>384.0</v>
      </c>
      <c r="B385" s="40" t="s">
        <v>2391</v>
      </c>
      <c r="C385" s="72">
        <v>39862.647199074076</v>
      </c>
      <c r="D385" s="39"/>
      <c r="E385" s="40" t="s">
        <v>2392</v>
      </c>
      <c r="F385" s="31" t="s">
        <v>2393</v>
      </c>
      <c r="G385" s="40">
        <v>9.632013397E9</v>
      </c>
      <c r="H385" s="40">
        <v>9.986012652E9</v>
      </c>
      <c r="I385" s="31" t="s">
        <v>826</v>
      </c>
      <c r="J385" s="31" t="s">
        <v>2394</v>
      </c>
      <c r="K385" s="31" t="s">
        <v>1008</v>
      </c>
      <c r="L385" s="31" t="s">
        <v>2395</v>
      </c>
      <c r="M385" s="30" t="s">
        <v>854</v>
      </c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ht="18.0" customHeight="1">
      <c r="A386" s="30">
        <v>385.0</v>
      </c>
      <c r="B386" s="40" t="s">
        <v>2396</v>
      </c>
      <c r="C386" s="72">
        <v>39862.65178240741</v>
      </c>
      <c r="D386" s="39"/>
      <c r="E386" s="40" t="s">
        <v>1509</v>
      </c>
      <c r="F386" s="31" t="s">
        <v>1340</v>
      </c>
      <c r="G386" s="40">
        <v>2.3868376E7</v>
      </c>
      <c r="H386" s="40">
        <v>9.810128776E9</v>
      </c>
      <c r="I386" s="31" t="s">
        <v>826</v>
      </c>
      <c r="J386" s="31" t="s">
        <v>883</v>
      </c>
      <c r="K386" s="31" t="s">
        <v>858</v>
      </c>
      <c r="L386" s="31" t="s">
        <v>2397</v>
      </c>
      <c r="M386" s="30" t="s">
        <v>854</v>
      </c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ht="18.0" customHeight="1">
      <c r="A387" s="30">
        <v>386.0</v>
      </c>
      <c r="B387" s="40" t="s">
        <v>2398</v>
      </c>
      <c r="C387" s="72">
        <v>39862.68466435185</v>
      </c>
      <c r="D387" s="39"/>
      <c r="E387" s="40" t="s">
        <v>2399</v>
      </c>
      <c r="F387" s="31" t="s">
        <v>1041</v>
      </c>
      <c r="G387" s="40">
        <v>9.815128791E9</v>
      </c>
      <c r="H387" s="40">
        <v>9.815128791E9</v>
      </c>
      <c r="I387" s="31" t="s">
        <v>826</v>
      </c>
      <c r="J387" s="31" t="s">
        <v>1876</v>
      </c>
      <c r="K387" s="31" t="s">
        <v>858</v>
      </c>
      <c r="L387" s="31" t="s">
        <v>2400</v>
      </c>
      <c r="M387" s="30" t="s">
        <v>854</v>
      </c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ht="18.0" customHeight="1">
      <c r="A388" s="30">
        <v>387.0</v>
      </c>
      <c r="B388" s="40" t="s">
        <v>2401</v>
      </c>
      <c r="C388" s="72">
        <v>39862.69119212963</v>
      </c>
      <c r="D388" s="39"/>
      <c r="E388" s="40" t="s">
        <v>1424</v>
      </c>
      <c r="F388" s="31" t="s">
        <v>1425</v>
      </c>
      <c r="G388" s="40">
        <v>2830135.0</v>
      </c>
      <c r="H388" s="40">
        <v>9.729050812E9</v>
      </c>
      <c r="I388" s="31" t="s">
        <v>826</v>
      </c>
      <c r="J388" s="31" t="s">
        <v>883</v>
      </c>
      <c r="K388" s="31" t="s">
        <v>858</v>
      </c>
      <c r="L388" s="31" t="s">
        <v>1426</v>
      </c>
      <c r="M388" s="30" t="s">
        <v>854</v>
      </c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ht="18.0" customHeight="1">
      <c r="A389" s="30">
        <v>388.0</v>
      </c>
      <c r="B389" s="40" t="s">
        <v>2402</v>
      </c>
      <c r="C389" s="72">
        <v>39862.71518518519</v>
      </c>
      <c r="D389" s="39"/>
      <c r="E389" s="40" t="s">
        <v>605</v>
      </c>
      <c r="F389" s="31" t="s">
        <v>1041</v>
      </c>
      <c r="G389" s="40">
        <v>9.988331852E9</v>
      </c>
      <c r="H389" s="40">
        <v>9.988331852E9</v>
      </c>
      <c r="I389" s="31" t="s">
        <v>826</v>
      </c>
      <c r="J389" s="31" t="s">
        <v>1275</v>
      </c>
      <c r="K389" s="31" t="s">
        <v>975</v>
      </c>
      <c r="L389" s="31">
        <v>9.988331852E9</v>
      </c>
      <c r="M389" s="30" t="s">
        <v>854</v>
      </c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ht="18.0" customHeight="1">
      <c r="A390" s="30">
        <v>389.0</v>
      </c>
      <c r="B390" s="40" t="s">
        <v>2403</v>
      </c>
      <c r="C390" s="72">
        <v>39862.72736111111</v>
      </c>
      <c r="D390" s="39">
        <v>39863.74019675926</v>
      </c>
      <c r="E390" s="40" t="s">
        <v>2404</v>
      </c>
      <c r="F390" s="31" t="s">
        <v>1384</v>
      </c>
      <c r="G390" s="40">
        <v>2.024202218E9</v>
      </c>
      <c r="H390" s="40">
        <v>2.024229261E9</v>
      </c>
      <c r="I390" s="31" t="s">
        <v>826</v>
      </c>
      <c r="J390" s="31" t="s">
        <v>2405</v>
      </c>
      <c r="K390" s="31" t="s">
        <v>943</v>
      </c>
      <c r="L390" s="31" t="s">
        <v>2406</v>
      </c>
      <c r="M390" s="30" t="s">
        <v>830</v>
      </c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ht="18.0" customHeight="1">
      <c r="A391" s="30">
        <v>390.0</v>
      </c>
      <c r="B391" s="40" t="s">
        <v>2407</v>
      </c>
      <c r="C391" s="72">
        <v>39862.73002314815</v>
      </c>
      <c r="D391" s="39"/>
      <c r="E391" s="40" t="s">
        <v>2408</v>
      </c>
      <c r="F391" s="31" t="s">
        <v>955</v>
      </c>
      <c r="G391" s="40">
        <v>9.923121543E9</v>
      </c>
      <c r="H391" s="40">
        <v>9.923121543E9</v>
      </c>
      <c r="I391" s="31" t="s">
        <v>826</v>
      </c>
      <c r="J391" s="31" t="s">
        <v>883</v>
      </c>
      <c r="K391" s="31" t="s">
        <v>858</v>
      </c>
      <c r="L391" s="31" t="s">
        <v>2409</v>
      </c>
      <c r="M391" s="30" t="s">
        <v>854</v>
      </c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ht="18.0" customHeight="1">
      <c r="A392" s="30">
        <v>391.0</v>
      </c>
      <c r="B392" s="40" t="s">
        <v>2410</v>
      </c>
      <c r="C392" s="72">
        <v>39862.781377314815</v>
      </c>
      <c r="D392" s="39"/>
      <c r="E392" s="40" t="s">
        <v>2411</v>
      </c>
      <c r="F392" s="31" t="s">
        <v>908</v>
      </c>
      <c r="G392" s="40">
        <v>9.871406363E9</v>
      </c>
      <c r="H392" s="40">
        <v>9.871406363E9</v>
      </c>
      <c r="I392" s="31" t="s">
        <v>826</v>
      </c>
      <c r="J392" s="31" t="s">
        <v>1222</v>
      </c>
      <c r="K392" s="31" t="s">
        <v>1028</v>
      </c>
      <c r="L392" s="31" t="s">
        <v>2412</v>
      </c>
      <c r="M392" s="30" t="s">
        <v>854</v>
      </c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ht="18.0" customHeight="1">
      <c r="A393" s="30">
        <v>392.0</v>
      </c>
      <c r="B393" s="40" t="s">
        <v>2413</v>
      </c>
      <c r="C393" s="72">
        <v>39862.78702546296</v>
      </c>
      <c r="D393" s="39"/>
      <c r="E393" s="40" t="s">
        <v>2414</v>
      </c>
      <c r="F393" s="31" t="s">
        <v>941</v>
      </c>
      <c r="G393" s="40">
        <v>9.845182644E9</v>
      </c>
      <c r="H393" s="40">
        <v>9.880158853E9</v>
      </c>
      <c r="I393" s="31" t="s">
        <v>826</v>
      </c>
      <c r="J393" s="31" t="s">
        <v>2415</v>
      </c>
      <c r="K393" s="31" t="s">
        <v>828</v>
      </c>
      <c r="L393" s="31" t="s">
        <v>2416</v>
      </c>
      <c r="M393" s="30" t="s">
        <v>854</v>
      </c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ht="18.0" customHeight="1">
      <c r="A394" s="30">
        <v>393.0</v>
      </c>
      <c r="B394" s="40" t="s">
        <v>2417</v>
      </c>
      <c r="C394" s="72">
        <v>39862.80438657408</v>
      </c>
      <c r="D394" s="39"/>
      <c r="E394" s="40" t="s">
        <v>2418</v>
      </c>
      <c r="F394" s="31" t="s">
        <v>833</v>
      </c>
      <c r="G394" s="40">
        <v>2.3516603E7</v>
      </c>
      <c r="H394" s="40">
        <v>9.811015573E9</v>
      </c>
      <c r="I394" s="31" t="s">
        <v>826</v>
      </c>
      <c r="J394" s="31" t="s">
        <v>2419</v>
      </c>
      <c r="K394" s="31" t="s">
        <v>1435</v>
      </c>
      <c r="L394" s="31" t="s">
        <v>2420</v>
      </c>
      <c r="M394" s="30" t="s">
        <v>854</v>
      </c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ht="18.0" customHeight="1">
      <c r="A395" s="30">
        <v>394.0</v>
      </c>
      <c r="B395" s="40" t="s">
        <v>2421</v>
      </c>
      <c r="C395" s="72">
        <v>39862.82913194445</v>
      </c>
      <c r="D395" s="39"/>
      <c r="E395" s="40" t="s">
        <v>2422</v>
      </c>
      <c r="F395" s="31" t="s">
        <v>833</v>
      </c>
      <c r="G395" s="40">
        <v>9.891740007E9</v>
      </c>
      <c r="H395" s="40">
        <v>9.891740007E9</v>
      </c>
      <c r="I395" s="31" t="s">
        <v>826</v>
      </c>
      <c r="J395" s="31" t="s">
        <v>2423</v>
      </c>
      <c r="K395" s="31" t="s">
        <v>1703</v>
      </c>
      <c r="L395" s="31" t="s">
        <v>2424</v>
      </c>
      <c r="M395" s="30" t="s">
        <v>854</v>
      </c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ht="18.0" customHeight="1">
      <c r="A396" s="30">
        <v>395.0</v>
      </c>
      <c r="B396" s="40" t="s">
        <v>2425</v>
      </c>
      <c r="C396" s="72">
        <v>39862.91842592593</v>
      </c>
      <c r="D396" s="39"/>
      <c r="E396" s="40" t="s">
        <v>2426</v>
      </c>
      <c r="F396" s="31" t="s">
        <v>891</v>
      </c>
      <c r="G396" s="40">
        <v>9.868060395E9</v>
      </c>
      <c r="H396" s="40">
        <v>9.999392291E9</v>
      </c>
      <c r="I396" s="31" t="s">
        <v>826</v>
      </c>
      <c r="J396" s="31" t="s">
        <v>2427</v>
      </c>
      <c r="K396" s="31" t="s">
        <v>975</v>
      </c>
      <c r="L396" s="31" t="s">
        <v>2428</v>
      </c>
      <c r="M396" s="30" t="s">
        <v>894</v>
      </c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ht="18.0" customHeight="1">
      <c r="A397" s="30">
        <v>396.0</v>
      </c>
      <c r="B397" s="40" t="s">
        <v>2429</v>
      </c>
      <c r="C397" s="72">
        <v>39863.416041666664</v>
      </c>
      <c r="D397" s="39"/>
      <c r="E397" s="40" t="s">
        <v>2430</v>
      </c>
      <c r="F397" s="31" t="s">
        <v>934</v>
      </c>
      <c r="G397" s="40">
        <v>2.646086E7</v>
      </c>
      <c r="H397" s="40">
        <v>9.87345462E9</v>
      </c>
      <c r="I397" s="31" t="s">
        <v>826</v>
      </c>
      <c r="J397" s="31" t="s">
        <v>2431</v>
      </c>
      <c r="K397" s="31" t="s">
        <v>1247</v>
      </c>
      <c r="L397" s="31" t="s">
        <v>2432</v>
      </c>
      <c r="M397" s="30" t="s">
        <v>854</v>
      </c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ht="18.0" customHeight="1">
      <c r="A398" s="30">
        <v>397.0</v>
      </c>
      <c r="B398" s="40" t="s">
        <v>2433</v>
      </c>
      <c r="C398" s="72">
        <v>39863.461018518516</v>
      </c>
      <c r="D398" s="39"/>
      <c r="E398" s="40" t="s">
        <v>2434</v>
      </c>
      <c r="F398" s="31" t="s">
        <v>1154</v>
      </c>
      <c r="G398" s="40">
        <v>2.6632953E7</v>
      </c>
      <c r="H398" s="40">
        <v>9.742481006E9</v>
      </c>
      <c r="I398" s="31" t="s">
        <v>826</v>
      </c>
      <c r="J398" s="31" t="s">
        <v>1007</v>
      </c>
      <c r="K398" s="31" t="s">
        <v>1008</v>
      </c>
      <c r="L398" s="31" t="s">
        <v>2435</v>
      </c>
      <c r="M398" s="30" t="s">
        <v>854</v>
      </c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ht="18.0" customHeight="1">
      <c r="A399" s="30">
        <v>398.0</v>
      </c>
      <c r="B399" s="40" t="s">
        <v>2436</v>
      </c>
      <c r="C399" s="72">
        <v>39863.47204861111</v>
      </c>
      <c r="D399" s="39"/>
      <c r="E399" s="40" t="s">
        <v>734</v>
      </c>
      <c r="F399" s="31" t="s">
        <v>833</v>
      </c>
      <c r="G399" s="40">
        <v>3.0886716E7</v>
      </c>
      <c r="H399" s="40">
        <v>9.999339337E9</v>
      </c>
      <c r="I399" s="31" t="s">
        <v>826</v>
      </c>
      <c r="J399" s="31" t="s">
        <v>2437</v>
      </c>
      <c r="K399" s="31" t="s">
        <v>846</v>
      </c>
      <c r="L399" s="31" t="s">
        <v>2438</v>
      </c>
      <c r="M399" s="30" t="s">
        <v>854</v>
      </c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ht="18.0" customHeight="1">
      <c r="A400" s="30">
        <v>399.0</v>
      </c>
      <c r="B400" s="40" t="s">
        <v>2439</v>
      </c>
      <c r="C400" s="72">
        <v>39863.498020833336</v>
      </c>
      <c r="D400" s="39"/>
      <c r="E400" s="40" t="s">
        <v>2440</v>
      </c>
      <c r="F400" s="31" t="s">
        <v>1046</v>
      </c>
      <c r="G400" s="40">
        <v>9.886561422E9</v>
      </c>
      <c r="H400" s="40">
        <v>9.845049108E9</v>
      </c>
      <c r="I400" s="31" t="s">
        <v>826</v>
      </c>
      <c r="J400" s="31" t="s">
        <v>2441</v>
      </c>
      <c r="K400" s="31" t="s">
        <v>846</v>
      </c>
      <c r="L400" s="31" t="s">
        <v>2442</v>
      </c>
      <c r="M400" s="30" t="s">
        <v>854</v>
      </c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ht="18.0" customHeight="1">
      <c r="A401" s="30">
        <v>400.0</v>
      </c>
      <c r="B401" s="40" t="s">
        <v>2443</v>
      </c>
      <c r="C401" s="72">
        <v>39863.5024537037</v>
      </c>
      <c r="D401" s="39"/>
      <c r="E401" s="40" t="s">
        <v>2444</v>
      </c>
      <c r="F401" s="31" t="s">
        <v>929</v>
      </c>
      <c r="G401" s="40">
        <v>2742594.0</v>
      </c>
      <c r="H401" s="40">
        <v>2742594.0</v>
      </c>
      <c r="I401" s="31" t="s">
        <v>826</v>
      </c>
      <c r="J401" s="31" t="s">
        <v>2445</v>
      </c>
      <c r="K401" s="31" t="s">
        <v>840</v>
      </c>
      <c r="L401" s="31" t="s">
        <v>2446</v>
      </c>
      <c r="M401" s="30" t="s">
        <v>854</v>
      </c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ht="18.0" customHeight="1">
      <c r="A402" s="30">
        <v>401.0</v>
      </c>
      <c r="B402" s="40" t="s">
        <v>2447</v>
      </c>
      <c r="C402" s="72">
        <v>39863.51663194445</v>
      </c>
      <c r="D402" s="39"/>
      <c r="E402" s="40" t="s">
        <v>658</v>
      </c>
      <c r="F402" s="31" t="s">
        <v>1092</v>
      </c>
      <c r="G402" s="40">
        <v>9.814161916E9</v>
      </c>
      <c r="H402" s="40">
        <v>9.815061916E9</v>
      </c>
      <c r="I402" s="31" t="s">
        <v>826</v>
      </c>
      <c r="J402" s="31" t="s">
        <v>2448</v>
      </c>
      <c r="K402" s="31" t="s">
        <v>1435</v>
      </c>
      <c r="L402" s="31" t="s">
        <v>2449</v>
      </c>
      <c r="M402" s="30" t="s">
        <v>894</v>
      </c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ht="18.0" customHeight="1">
      <c r="A403" s="30">
        <v>402.0</v>
      </c>
      <c r="B403" s="40" t="s">
        <v>2450</v>
      </c>
      <c r="C403" s="72">
        <v>39863.517534722225</v>
      </c>
      <c r="D403" s="39">
        <v>39867.71623842593</v>
      </c>
      <c r="E403" s="40" t="s">
        <v>605</v>
      </c>
      <c r="F403" s="31" t="s">
        <v>2451</v>
      </c>
      <c r="G403" s="40">
        <v>9.915000708E9</v>
      </c>
      <c r="H403" s="40">
        <v>9.855685878E9</v>
      </c>
      <c r="I403" s="31" t="s">
        <v>826</v>
      </c>
      <c r="J403" s="31" t="s">
        <v>2452</v>
      </c>
      <c r="K403" s="31" t="s">
        <v>828</v>
      </c>
      <c r="L403" s="31" t="s">
        <v>2453</v>
      </c>
      <c r="M403" s="30" t="s">
        <v>830</v>
      </c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ht="18.0" customHeight="1">
      <c r="A404" s="30">
        <v>403.0</v>
      </c>
      <c r="B404" s="40" t="s">
        <v>2454</v>
      </c>
      <c r="C404" s="72">
        <v>39863.53293981482</v>
      </c>
      <c r="D404" s="39"/>
      <c r="E404" s="40" t="s">
        <v>1760</v>
      </c>
      <c r="F404" s="31" t="s">
        <v>1623</v>
      </c>
      <c r="G404" s="40">
        <v>2229230.0</v>
      </c>
      <c r="H404" s="40">
        <v>9.888558445E9</v>
      </c>
      <c r="I404" s="31" t="s">
        <v>826</v>
      </c>
      <c r="J404" s="31" t="s">
        <v>1841</v>
      </c>
      <c r="K404" s="31" t="s">
        <v>840</v>
      </c>
      <c r="L404" s="31" t="s">
        <v>2455</v>
      </c>
      <c r="M404" s="30" t="s">
        <v>854</v>
      </c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ht="18.0" customHeight="1">
      <c r="A405" s="30">
        <v>404.0</v>
      </c>
      <c r="B405" s="40" t="s">
        <v>2456</v>
      </c>
      <c r="C405" s="72">
        <v>39863.53295138889</v>
      </c>
      <c r="D405" s="39"/>
      <c r="E405" s="40" t="s">
        <v>2457</v>
      </c>
      <c r="F405" s="31" t="s">
        <v>934</v>
      </c>
      <c r="G405" s="40">
        <v>9.871980478E9</v>
      </c>
      <c r="H405" s="40">
        <v>9.871980478E9</v>
      </c>
      <c r="I405" s="31" t="s">
        <v>826</v>
      </c>
      <c r="J405" s="31" t="s">
        <v>2458</v>
      </c>
      <c r="K405" s="31" t="s">
        <v>846</v>
      </c>
      <c r="L405" s="31" t="s">
        <v>2459</v>
      </c>
      <c r="M405" s="30" t="s">
        <v>854</v>
      </c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ht="18.0" customHeight="1">
      <c r="A406" s="30">
        <v>405.0</v>
      </c>
      <c r="B406" s="40" t="s">
        <v>2460</v>
      </c>
      <c r="C406" s="72">
        <v>39863.53822916667</v>
      </c>
      <c r="D406" s="39"/>
      <c r="E406" s="40" t="s">
        <v>2461</v>
      </c>
      <c r="F406" s="31" t="s">
        <v>2462</v>
      </c>
      <c r="G406" s="40">
        <v>9.915454411E9</v>
      </c>
      <c r="H406" s="40">
        <v>9.46452184E9</v>
      </c>
      <c r="I406" s="31" t="s">
        <v>826</v>
      </c>
      <c r="J406" s="31" t="s">
        <v>883</v>
      </c>
      <c r="K406" s="31" t="s">
        <v>858</v>
      </c>
      <c r="L406" s="31" t="s">
        <v>2463</v>
      </c>
      <c r="M406" s="30" t="s">
        <v>938</v>
      </c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ht="18.0" customHeight="1">
      <c r="A407" s="30">
        <v>406.0</v>
      </c>
      <c r="B407" s="40" t="s">
        <v>2464</v>
      </c>
      <c r="C407" s="72">
        <v>39863.54803240741</v>
      </c>
      <c r="D407" s="39"/>
      <c r="E407" s="40" t="s">
        <v>2465</v>
      </c>
      <c r="F407" s="31" t="s">
        <v>955</v>
      </c>
      <c r="G407" s="40">
        <v>9.975584144E9</v>
      </c>
      <c r="H407" s="40">
        <v>9.764709068E9</v>
      </c>
      <c r="I407" s="31" t="s">
        <v>826</v>
      </c>
      <c r="J407" s="31" t="s">
        <v>989</v>
      </c>
      <c r="K407" s="31" t="s">
        <v>925</v>
      </c>
      <c r="L407" s="31" t="s">
        <v>2466</v>
      </c>
      <c r="M407" s="30" t="s">
        <v>854</v>
      </c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ht="18.0" customHeight="1">
      <c r="A408" s="30">
        <v>407.0</v>
      </c>
      <c r="B408" s="40" t="s">
        <v>2467</v>
      </c>
      <c r="C408" s="72">
        <v>39863.57581018518</v>
      </c>
      <c r="D408" s="39"/>
      <c r="E408" s="40" t="s">
        <v>2468</v>
      </c>
      <c r="F408" s="31" t="s">
        <v>1392</v>
      </c>
      <c r="G408" s="40">
        <v>9.246879633E9</v>
      </c>
      <c r="H408" s="40">
        <v>9.246879633E9</v>
      </c>
      <c r="I408" s="31" t="s">
        <v>826</v>
      </c>
      <c r="J408" s="31" t="s">
        <v>2469</v>
      </c>
      <c r="K408" s="31" t="s">
        <v>1028</v>
      </c>
      <c r="L408" s="31" t="s">
        <v>2470</v>
      </c>
      <c r="M408" s="30" t="s">
        <v>854</v>
      </c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ht="18.0" customHeight="1">
      <c r="A409" s="30">
        <v>408.0</v>
      </c>
      <c r="B409" s="40" t="s">
        <v>2471</v>
      </c>
      <c r="C409" s="72">
        <v>39863.583506944444</v>
      </c>
      <c r="D409" s="39"/>
      <c r="E409" s="40" t="s">
        <v>2472</v>
      </c>
      <c r="F409" s="31" t="s">
        <v>1335</v>
      </c>
      <c r="G409" s="40">
        <v>2.6411944E7</v>
      </c>
      <c r="H409" s="40">
        <v>9.717592388E9</v>
      </c>
      <c r="I409" s="31" t="s">
        <v>826</v>
      </c>
      <c r="J409" s="31" t="s">
        <v>2278</v>
      </c>
      <c r="K409" s="31" t="s">
        <v>858</v>
      </c>
      <c r="L409" s="31" t="s">
        <v>2473</v>
      </c>
      <c r="M409" s="30" t="s">
        <v>854</v>
      </c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ht="18.0" customHeight="1">
      <c r="A410" s="30">
        <v>409.0</v>
      </c>
      <c r="B410" s="40" t="s">
        <v>2474</v>
      </c>
      <c r="C410" s="72">
        <v>39863.58541666667</v>
      </c>
      <c r="D410" s="39"/>
      <c r="E410" s="40" t="s">
        <v>2475</v>
      </c>
      <c r="F410" s="31" t="s">
        <v>2476</v>
      </c>
      <c r="G410" s="40">
        <v>9.73300884E9</v>
      </c>
      <c r="H410" s="40">
        <v>9.73300884E9</v>
      </c>
      <c r="I410" s="31" t="s">
        <v>826</v>
      </c>
      <c r="J410" s="31" t="s">
        <v>2477</v>
      </c>
      <c r="K410" s="31" t="s">
        <v>840</v>
      </c>
      <c r="L410" s="31" t="s">
        <v>2478</v>
      </c>
      <c r="M410" s="30" t="s">
        <v>854</v>
      </c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ht="18.0" customHeight="1">
      <c r="A411" s="30">
        <v>410.0</v>
      </c>
      <c r="B411" s="40" t="s">
        <v>2479</v>
      </c>
      <c r="C411" s="72">
        <v>39863.59657407407</v>
      </c>
      <c r="D411" s="39"/>
      <c r="E411" s="40" t="s">
        <v>2480</v>
      </c>
      <c r="F411" s="31" t="s">
        <v>1092</v>
      </c>
      <c r="G411" s="40">
        <v>2483377.0</v>
      </c>
      <c r="H411" s="40">
        <v>9.417822618E9</v>
      </c>
      <c r="I411" s="31" t="s">
        <v>826</v>
      </c>
      <c r="J411" s="31" t="s">
        <v>883</v>
      </c>
      <c r="K411" s="31" t="s">
        <v>858</v>
      </c>
      <c r="L411" s="31" t="s">
        <v>2481</v>
      </c>
      <c r="M411" s="30" t="s">
        <v>854</v>
      </c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ht="18.0" customHeight="1">
      <c r="A412" s="30">
        <v>411.0</v>
      </c>
      <c r="B412" s="40" t="s">
        <v>2482</v>
      </c>
      <c r="C412" s="72">
        <v>39863.60693287037</v>
      </c>
      <c r="D412" s="39"/>
      <c r="E412" s="40" t="s">
        <v>2483</v>
      </c>
      <c r="F412" s="31" t="s">
        <v>1623</v>
      </c>
      <c r="G412" s="40">
        <v>2212200.0</v>
      </c>
      <c r="H412" s="40">
        <v>9.855229999E9</v>
      </c>
      <c r="I412" s="31" t="s">
        <v>826</v>
      </c>
      <c r="J412" s="31" t="s">
        <v>2484</v>
      </c>
      <c r="K412" s="31" t="s">
        <v>858</v>
      </c>
      <c r="L412" s="31" t="s">
        <v>2485</v>
      </c>
      <c r="M412" s="30" t="s">
        <v>854</v>
      </c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ht="18.0" customHeight="1">
      <c r="A413" s="30">
        <v>412.0</v>
      </c>
      <c r="B413" s="40" t="s">
        <v>2486</v>
      </c>
      <c r="C413" s="72">
        <v>39863.64606481481</v>
      </c>
      <c r="D413" s="39"/>
      <c r="E413" s="40" t="s">
        <v>2487</v>
      </c>
      <c r="F413" s="31" t="s">
        <v>1623</v>
      </c>
      <c r="G413" s="40">
        <v>9.8151183999E10</v>
      </c>
      <c r="H413" s="40">
        <v>9.855229999E9</v>
      </c>
      <c r="I413" s="31" t="s">
        <v>826</v>
      </c>
      <c r="J413" s="31" t="s">
        <v>2302</v>
      </c>
      <c r="K413" s="31" t="s">
        <v>858</v>
      </c>
      <c r="L413" s="31" t="s">
        <v>2488</v>
      </c>
      <c r="M413" s="30" t="s">
        <v>854</v>
      </c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ht="18.0" customHeight="1">
      <c r="A414" s="30">
        <v>413.0</v>
      </c>
      <c r="B414" s="40" t="s">
        <v>2489</v>
      </c>
      <c r="C414" s="72">
        <v>39863.65309027778</v>
      </c>
      <c r="D414" s="39">
        <v>39867.70675925926</v>
      </c>
      <c r="E414" s="40" t="s">
        <v>2490</v>
      </c>
      <c r="F414" s="31" t="s">
        <v>833</v>
      </c>
      <c r="G414" s="40">
        <v>2.5526454E7</v>
      </c>
      <c r="H414" s="40">
        <v>9.911746001E9</v>
      </c>
      <c r="I414" s="31" t="s">
        <v>826</v>
      </c>
      <c r="J414" s="31" t="s">
        <v>2491</v>
      </c>
      <c r="K414" s="31" t="s">
        <v>2492</v>
      </c>
      <c r="L414" s="31" t="s">
        <v>2493</v>
      </c>
      <c r="M414" s="30" t="s">
        <v>830</v>
      </c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ht="18.0" customHeight="1">
      <c r="A415" s="30">
        <v>414.0</v>
      </c>
      <c r="B415" s="40" t="s">
        <v>2494</v>
      </c>
      <c r="C415" s="72">
        <v>39863.66856481481</v>
      </c>
      <c r="D415" s="39">
        <v>39864.49922453704</v>
      </c>
      <c r="E415" s="40" t="s">
        <v>2495</v>
      </c>
      <c r="F415" s="31" t="s">
        <v>1316</v>
      </c>
      <c r="G415" s="40">
        <v>9.212449988E9</v>
      </c>
      <c r="H415" s="40">
        <v>9.899889988E9</v>
      </c>
      <c r="I415" s="31" t="s">
        <v>826</v>
      </c>
      <c r="J415" s="31" t="s">
        <v>2496</v>
      </c>
      <c r="K415" s="31" t="s">
        <v>2497</v>
      </c>
      <c r="L415" s="31" t="s">
        <v>2498</v>
      </c>
      <c r="M415" s="30" t="s">
        <v>830</v>
      </c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ht="18.0" customHeight="1">
      <c r="A416" s="30">
        <v>415.0</v>
      </c>
      <c r="B416" s="40" t="s">
        <v>2499</v>
      </c>
      <c r="C416" s="72">
        <v>39863.67506944444</v>
      </c>
      <c r="D416" s="39"/>
      <c r="E416" s="40" t="s">
        <v>2500</v>
      </c>
      <c r="F416" s="31" t="s">
        <v>833</v>
      </c>
      <c r="G416" s="40">
        <v>9.91099101E9</v>
      </c>
      <c r="H416" s="40">
        <v>9.899021101E9</v>
      </c>
      <c r="I416" s="31" t="s">
        <v>826</v>
      </c>
      <c r="J416" s="31" t="s">
        <v>1100</v>
      </c>
      <c r="K416" s="31" t="s">
        <v>840</v>
      </c>
      <c r="L416" s="31" t="s">
        <v>2501</v>
      </c>
      <c r="M416" s="30" t="s">
        <v>894</v>
      </c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ht="18.0" customHeight="1">
      <c r="A417" s="30">
        <v>416.0</v>
      </c>
      <c r="B417" s="40" t="s">
        <v>2502</v>
      </c>
      <c r="C417" s="72">
        <v>39863.680138888885</v>
      </c>
      <c r="D417" s="39"/>
      <c r="E417" s="40" t="s">
        <v>2503</v>
      </c>
      <c r="F417" s="31" t="s">
        <v>941</v>
      </c>
      <c r="G417" s="40">
        <v>2.5216066E7</v>
      </c>
      <c r="H417" s="40">
        <v>8.04148595E9</v>
      </c>
      <c r="I417" s="31" t="s">
        <v>826</v>
      </c>
      <c r="J417" s="31" t="s">
        <v>2504</v>
      </c>
      <c r="K417" s="31" t="s">
        <v>1331</v>
      </c>
      <c r="L417" s="31" t="s">
        <v>2505</v>
      </c>
      <c r="M417" s="30" t="s">
        <v>854</v>
      </c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ht="18.0" customHeight="1">
      <c r="A418" s="30">
        <v>417.0</v>
      </c>
      <c r="B418" s="40" t="s">
        <v>2506</v>
      </c>
      <c r="C418" s="72">
        <v>39863.680925925924</v>
      </c>
      <c r="D418" s="39">
        <v>39867.623402777775</v>
      </c>
      <c r="E418" s="40" t="s">
        <v>2507</v>
      </c>
      <c r="F418" s="31" t="s">
        <v>1041</v>
      </c>
      <c r="G418" s="40">
        <v>9.463247275E9</v>
      </c>
      <c r="H418" s="40">
        <v>9.463247275E9</v>
      </c>
      <c r="I418" s="31" t="s">
        <v>826</v>
      </c>
      <c r="J418" s="31" t="s">
        <v>2508</v>
      </c>
      <c r="K418" s="31" t="s">
        <v>975</v>
      </c>
      <c r="L418" s="31" t="s">
        <v>2509</v>
      </c>
      <c r="M418" s="30" t="s">
        <v>830</v>
      </c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ht="18.0" customHeight="1">
      <c r="A419" s="30">
        <v>418.0</v>
      </c>
      <c r="B419" s="40" t="s">
        <v>2510</v>
      </c>
      <c r="C419" s="72">
        <v>39863.71471064815</v>
      </c>
      <c r="D419" s="39"/>
      <c r="E419" s="40" t="s">
        <v>1359</v>
      </c>
      <c r="F419" s="31" t="s">
        <v>833</v>
      </c>
      <c r="G419" s="40">
        <v>3.088751E7</v>
      </c>
      <c r="H419" s="40">
        <v>9.91194651E9</v>
      </c>
      <c r="I419" s="31" t="s">
        <v>826</v>
      </c>
      <c r="J419" s="31" t="s">
        <v>883</v>
      </c>
      <c r="K419" s="31" t="s">
        <v>858</v>
      </c>
      <c r="L419" s="31" t="s">
        <v>2511</v>
      </c>
      <c r="M419" s="30" t="s">
        <v>854</v>
      </c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ht="18.0" customHeight="1">
      <c r="A420" s="30">
        <v>419.0</v>
      </c>
      <c r="B420" s="40" t="s">
        <v>2512</v>
      </c>
      <c r="C420" s="72">
        <v>39863.716516203705</v>
      </c>
      <c r="D420" s="39"/>
      <c r="E420" s="40" t="s">
        <v>1305</v>
      </c>
      <c r="F420" s="31" t="s">
        <v>833</v>
      </c>
      <c r="G420" s="40">
        <v>9.91194651E9</v>
      </c>
      <c r="H420" s="40"/>
      <c r="I420" s="31" t="s">
        <v>826</v>
      </c>
      <c r="J420" s="31" t="s">
        <v>883</v>
      </c>
      <c r="K420" s="31" t="s">
        <v>858</v>
      </c>
      <c r="L420" s="31" t="s">
        <v>1306</v>
      </c>
      <c r="M420" s="30" t="s">
        <v>854</v>
      </c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ht="18.0" customHeight="1">
      <c r="A421" s="30">
        <v>420.0</v>
      </c>
      <c r="B421" s="40" t="s">
        <v>2513</v>
      </c>
      <c r="C421" s="72">
        <v>39863.72068287037</v>
      </c>
      <c r="D421" s="39"/>
      <c r="E421" s="40" t="s">
        <v>2295</v>
      </c>
      <c r="F421" s="31" t="s">
        <v>1954</v>
      </c>
      <c r="G421" s="40">
        <v>9.818448822E9</v>
      </c>
      <c r="H421" s="40">
        <v>4.6538E7</v>
      </c>
      <c r="I421" s="31" t="s">
        <v>826</v>
      </c>
      <c r="J421" s="31" t="s">
        <v>878</v>
      </c>
      <c r="K421" s="31" t="s">
        <v>858</v>
      </c>
      <c r="L421" s="31" t="s">
        <v>2514</v>
      </c>
      <c r="M421" s="30" t="s">
        <v>854</v>
      </c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ht="18.0" customHeight="1">
      <c r="A422" s="30">
        <v>421.0</v>
      </c>
      <c r="B422" s="40" t="s">
        <v>2515</v>
      </c>
      <c r="C422" s="72">
        <v>39863.7512037037</v>
      </c>
      <c r="D422" s="39">
        <v>39867.703622685185</v>
      </c>
      <c r="E422" s="40" t="s">
        <v>2516</v>
      </c>
      <c r="F422" s="31" t="s">
        <v>1057</v>
      </c>
      <c r="G422" s="40">
        <v>2.2275849E7</v>
      </c>
      <c r="H422" s="40">
        <v>9.903899836E9</v>
      </c>
      <c r="I422" s="31" t="s">
        <v>826</v>
      </c>
      <c r="J422" s="31" t="s">
        <v>2517</v>
      </c>
      <c r="K422" s="31" t="s">
        <v>975</v>
      </c>
      <c r="L422" s="31" t="s">
        <v>2518</v>
      </c>
      <c r="M422" s="30" t="s">
        <v>830</v>
      </c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ht="18.0" customHeight="1">
      <c r="A423" s="30">
        <v>422.0</v>
      </c>
      <c r="B423" s="40" t="s">
        <v>2519</v>
      </c>
      <c r="C423" s="72">
        <v>39863.76331018518</v>
      </c>
      <c r="D423" s="39"/>
      <c r="E423" s="40" t="s">
        <v>2520</v>
      </c>
      <c r="F423" s="31" t="s">
        <v>2179</v>
      </c>
      <c r="G423" s="40">
        <v>9.007437621E9</v>
      </c>
      <c r="H423" s="40">
        <v>9.906620555E9</v>
      </c>
      <c r="I423" s="31" t="s">
        <v>826</v>
      </c>
      <c r="J423" s="31" t="s">
        <v>1522</v>
      </c>
      <c r="K423" s="31" t="s">
        <v>828</v>
      </c>
      <c r="L423" s="31" t="s">
        <v>2521</v>
      </c>
      <c r="M423" s="30" t="s">
        <v>854</v>
      </c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ht="18.0" customHeight="1">
      <c r="A424" s="30">
        <v>423.0</v>
      </c>
      <c r="B424" s="40" t="s">
        <v>2522</v>
      </c>
      <c r="C424" s="72">
        <v>39863.7725462963</v>
      </c>
      <c r="D424" s="39"/>
      <c r="E424" s="40" t="s">
        <v>2298</v>
      </c>
      <c r="F424" s="31" t="s">
        <v>955</v>
      </c>
      <c r="G424" s="40">
        <v>9.657714023E9</v>
      </c>
      <c r="H424" s="40">
        <v>9.65771402E9</v>
      </c>
      <c r="I424" s="31" t="s">
        <v>826</v>
      </c>
      <c r="J424" s="31" t="s">
        <v>1411</v>
      </c>
      <c r="K424" s="31" t="s">
        <v>1008</v>
      </c>
      <c r="L424" s="31" t="s">
        <v>2299</v>
      </c>
      <c r="M424" s="30" t="s">
        <v>854</v>
      </c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ht="18.0" customHeight="1">
      <c r="A425" s="30">
        <v>424.0</v>
      </c>
      <c r="B425" s="40" t="s">
        <v>2523</v>
      </c>
      <c r="C425" s="72">
        <v>39863.79935185185</v>
      </c>
      <c r="D425" s="39"/>
      <c r="E425" s="40" t="s">
        <v>601</v>
      </c>
      <c r="F425" s="31" t="s">
        <v>833</v>
      </c>
      <c r="G425" s="40">
        <v>9.910493931E9</v>
      </c>
      <c r="H425" s="40">
        <v>9.8111592E9</v>
      </c>
      <c r="I425" s="31" t="s">
        <v>826</v>
      </c>
      <c r="J425" s="31" t="s">
        <v>2524</v>
      </c>
      <c r="K425" s="31" t="s">
        <v>957</v>
      </c>
      <c r="L425" s="31" t="s">
        <v>2525</v>
      </c>
      <c r="M425" s="30" t="s">
        <v>854</v>
      </c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ht="18.0" customHeight="1">
      <c r="A426" s="30">
        <v>425.0</v>
      </c>
      <c r="B426" s="40" t="s">
        <v>2526</v>
      </c>
      <c r="C426" s="72">
        <v>39863.89</v>
      </c>
      <c r="D426" s="39"/>
      <c r="E426" s="40" t="s">
        <v>2527</v>
      </c>
      <c r="F426" s="31" t="s">
        <v>833</v>
      </c>
      <c r="G426" s="40">
        <v>9.868668359E9</v>
      </c>
      <c r="H426" s="40">
        <v>9.717847062E9</v>
      </c>
      <c r="I426" s="31" t="s">
        <v>826</v>
      </c>
      <c r="J426" s="31" t="s">
        <v>2528</v>
      </c>
      <c r="K426" s="31" t="s">
        <v>858</v>
      </c>
      <c r="L426" s="31" t="s">
        <v>2529</v>
      </c>
      <c r="M426" s="30" t="s">
        <v>854</v>
      </c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ht="18.0" customHeight="1">
      <c r="A427" s="30">
        <v>426.0</v>
      </c>
      <c r="B427" s="40" t="s">
        <v>2530</v>
      </c>
      <c r="C427" s="72">
        <v>39864.340729166666</v>
      </c>
      <c r="D427" s="39">
        <v>39865.648148148146</v>
      </c>
      <c r="E427" s="40" t="s">
        <v>618</v>
      </c>
      <c r="F427" s="31" t="s">
        <v>941</v>
      </c>
      <c r="G427" s="40">
        <v>9.900105632E9</v>
      </c>
      <c r="H427" s="40">
        <v>9.900105632E9</v>
      </c>
      <c r="I427" s="31" t="s">
        <v>826</v>
      </c>
      <c r="J427" s="31" t="s">
        <v>2531</v>
      </c>
      <c r="K427" s="31" t="s">
        <v>1703</v>
      </c>
      <c r="L427" s="31" t="s">
        <v>2532</v>
      </c>
      <c r="M427" s="30" t="s">
        <v>830</v>
      </c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ht="18.0" customHeight="1">
      <c r="A428" s="30">
        <v>427.0</v>
      </c>
      <c r="B428" s="40" t="s">
        <v>2533</v>
      </c>
      <c r="C428" s="72">
        <v>39864.378125</v>
      </c>
      <c r="D428" s="39"/>
      <c r="E428" s="40" t="s">
        <v>2534</v>
      </c>
      <c r="F428" s="31" t="s">
        <v>891</v>
      </c>
      <c r="G428" s="40">
        <v>9.212413386E9</v>
      </c>
      <c r="H428" s="40">
        <v>9.212407086E9</v>
      </c>
      <c r="I428" s="31" t="s">
        <v>826</v>
      </c>
      <c r="J428" s="31" t="s">
        <v>1665</v>
      </c>
      <c r="K428" s="31" t="s">
        <v>840</v>
      </c>
      <c r="L428" s="31" t="s">
        <v>2535</v>
      </c>
      <c r="M428" s="30" t="s">
        <v>854</v>
      </c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ht="18.0" customHeight="1">
      <c r="A429" s="30">
        <v>428.0</v>
      </c>
      <c r="B429" s="40" t="s">
        <v>2536</v>
      </c>
      <c r="C429" s="72">
        <v>39864.47443287037</v>
      </c>
      <c r="D429" s="39">
        <v>39867.53024305555</v>
      </c>
      <c r="E429" s="40" t="s">
        <v>2537</v>
      </c>
      <c r="F429" s="31" t="s">
        <v>833</v>
      </c>
      <c r="G429" s="40">
        <v>2.7604029E7</v>
      </c>
      <c r="H429" s="40">
        <v>9.97148971E9</v>
      </c>
      <c r="I429" s="31" t="s">
        <v>826</v>
      </c>
      <c r="J429" s="31" t="s">
        <v>2538</v>
      </c>
      <c r="K429" s="31" t="s">
        <v>1242</v>
      </c>
      <c r="L429" s="31" t="s">
        <v>2539</v>
      </c>
      <c r="M429" s="30" t="s">
        <v>830</v>
      </c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ht="18.0" customHeight="1">
      <c r="A430" s="30">
        <v>429.0</v>
      </c>
      <c r="B430" s="40" t="s">
        <v>2540</v>
      </c>
      <c r="C430" s="72">
        <v>39864.514814814815</v>
      </c>
      <c r="D430" s="39"/>
      <c r="E430" s="40" t="s">
        <v>2541</v>
      </c>
      <c r="F430" s="31" t="s">
        <v>833</v>
      </c>
      <c r="G430" s="40">
        <v>9.711202727E9</v>
      </c>
      <c r="H430" s="40">
        <v>9.971497374E9</v>
      </c>
      <c r="I430" s="31" t="s">
        <v>826</v>
      </c>
      <c r="J430" s="31" t="s">
        <v>2437</v>
      </c>
      <c r="K430" s="31" t="s">
        <v>846</v>
      </c>
      <c r="L430" s="31" t="s">
        <v>2542</v>
      </c>
      <c r="M430" s="30" t="s">
        <v>854</v>
      </c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ht="18.0" customHeight="1">
      <c r="A431" s="30">
        <v>430.0</v>
      </c>
      <c r="B431" s="40" t="s">
        <v>2543</v>
      </c>
      <c r="C431" s="72">
        <v>39864.5259375</v>
      </c>
      <c r="D431" s="39"/>
      <c r="E431" s="40" t="s">
        <v>2066</v>
      </c>
      <c r="F431" s="31" t="s">
        <v>833</v>
      </c>
      <c r="G431" s="40">
        <v>2.8764172E7</v>
      </c>
      <c r="H431" s="40">
        <v>9.911849003E9</v>
      </c>
      <c r="I431" s="31" t="s">
        <v>826</v>
      </c>
      <c r="J431" s="31" t="s">
        <v>2544</v>
      </c>
      <c r="K431" s="31" t="s">
        <v>995</v>
      </c>
      <c r="L431" s="31" t="s">
        <v>2545</v>
      </c>
      <c r="M431" s="30" t="s">
        <v>854</v>
      </c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ht="18.0" customHeight="1">
      <c r="A432" s="30">
        <v>431.0</v>
      </c>
      <c r="B432" s="40" t="s">
        <v>2546</v>
      </c>
      <c r="C432" s="72">
        <v>39864.52706018519</v>
      </c>
      <c r="D432" s="39"/>
      <c r="E432" s="40" t="s">
        <v>2547</v>
      </c>
      <c r="F432" s="31" t="s">
        <v>1154</v>
      </c>
      <c r="G432" s="40">
        <v>4.1270234E7</v>
      </c>
      <c r="H432" s="40">
        <v>9.88647626E9</v>
      </c>
      <c r="I432" s="31" t="s">
        <v>826</v>
      </c>
      <c r="J432" s="31" t="s">
        <v>2548</v>
      </c>
      <c r="K432" s="31" t="s">
        <v>858</v>
      </c>
      <c r="L432" s="31" t="s">
        <v>2549</v>
      </c>
      <c r="M432" s="30" t="s">
        <v>854</v>
      </c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ht="18.0" customHeight="1">
      <c r="A433" s="30">
        <v>432.0</v>
      </c>
      <c r="B433" s="40" t="s">
        <v>2550</v>
      </c>
      <c r="C433" s="72">
        <v>39864.53865740741</v>
      </c>
      <c r="D433" s="39"/>
      <c r="E433" s="40" t="s">
        <v>2551</v>
      </c>
      <c r="F433" s="31" t="s">
        <v>833</v>
      </c>
      <c r="G433" s="40">
        <v>9.968899438E9</v>
      </c>
      <c r="H433" s="40">
        <v>9.968899438E9</v>
      </c>
      <c r="I433" s="31" t="s">
        <v>826</v>
      </c>
      <c r="J433" s="31" t="s">
        <v>2552</v>
      </c>
      <c r="K433" s="31" t="s">
        <v>1811</v>
      </c>
      <c r="L433" s="31" t="s">
        <v>2553</v>
      </c>
      <c r="M433" s="30" t="s">
        <v>854</v>
      </c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ht="18.0" customHeight="1">
      <c r="A434" s="30">
        <v>433.0</v>
      </c>
      <c r="B434" s="40" t="s">
        <v>2554</v>
      </c>
      <c r="C434" s="72">
        <v>39864.54481481481</v>
      </c>
      <c r="D434" s="39"/>
      <c r="E434" s="40" t="s">
        <v>2555</v>
      </c>
      <c r="F434" s="31" t="s">
        <v>877</v>
      </c>
      <c r="G434" s="40">
        <v>4.14186E7</v>
      </c>
      <c r="H434" s="40">
        <v>9.971431555E9</v>
      </c>
      <c r="I434" s="31" t="s">
        <v>826</v>
      </c>
      <c r="J434" s="31" t="s">
        <v>2556</v>
      </c>
      <c r="K434" s="31" t="s">
        <v>846</v>
      </c>
      <c r="L434" s="31" t="s">
        <v>2557</v>
      </c>
      <c r="M434" s="30" t="s">
        <v>938</v>
      </c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ht="18.0" customHeight="1">
      <c r="A435" s="30">
        <v>434.0</v>
      </c>
      <c r="B435" s="40" t="s">
        <v>2558</v>
      </c>
      <c r="C435" s="72">
        <v>39864.54887731482</v>
      </c>
      <c r="D435" s="39"/>
      <c r="E435" s="40" t="s">
        <v>2559</v>
      </c>
      <c r="F435" s="31" t="s">
        <v>2560</v>
      </c>
      <c r="G435" s="40">
        <v>275515.0</v>
      </c>
      <c r="H435" s="40">
        <v>9.997494909E9</v>
      </c>
      <c r="I435" s="31" t="s">
        <v>826</v>
      </c>
      <c r="J435" s="31" t="s">
        <v>857</v>
      </c>
      <c r="K435" s="31" t="s">
        <v>858</v>
      </c>
      <c r="L435" s="31" t="s">
        <v>2561</v>
      </c>
      <c r="M435" s="30" t="s">
        <v>854</v>
      </c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ht="18.0" customHeight="1">
      <c r="A436" s="30">
        <v>435.0</v>
      </c>
      <c r="B436" s="40" t="s">
        <v>2562</v>
      </c>
      <c r="C436" s="72">
        <v>39864.54993055556</v>
      </c>
      <c r="D436" s="39"/>
      <c r="E436" s="40" t="s">
        <v>1645</v>
      </c>
      <c r="F436" s="31" t="s">
        <v>2563</v>
      </c>
      <c r="G436" s="40">
        <v>3261016.0</v>
      </c>
      <c r="H436" s="40">
        <v>9.316421016E9</v>
      </c>
      <c r="I436" s="31" t="s">
        <v>826</v>
      </c>
      <c r="J436" s="31" t="s">
        <v>2564</v>
      </c>
      <c r="K436" s="31" t="s">
        <v>858</v>
      </c>
      <c r="L436" s="31" t="s">
        <v>2565</v>
      </c>
      <c r="M436" s="30" t="s">
        <v>854</v>
      </c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ht="18.0" customHeight="1">
      <c r="A437" s="30">
        <v>436.0</v>
      </c>
      <c r="B437" s="40" t="s">
        <v>2566</v>
      </c>
      <c r="C437" s="72">
        <v>39864.601435185185</v>
      </c>
      <c r="D437" s="39"/>
      <c r="E437" s="40" t="s">
        <v>658</v>
      </c>
      <c r="F437" s="31" t="s">
        <v>2567</v>
      </c>
      <c r="G437" s="40">
        <v>4269535.0</v>
      </c>
      <c r="H437" s="40">
        <v>9.008028118E9</v>
      </c>
      <c r="I437" s="31" t="s">
        <v>826</v>
      </c>
      <c r="J437" s="31" t="s">
        <v>1100</v>
      </c>
      <c r="K437" s="31" t="s">
        <v>840</v>
      </c>
      <c r="L437" s="31" t="s">
        <v>2568</v>
      </c>
      <c r="M437" s="30" t="s">
        <v>854</v>
      </c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ht="18.0" customHeight="1">
      <c r="A438" s="30">
        <v>437.0</v>
      </c>
      <c r="B438" s="40" t="s">
        <v>2569</v>
      </c>
      <c r="C438" s="72">
        <v>39864.60974537037</v>
      </c>
      <c r="D438" s="39"/>
      <c r="E438" s="40" t="s">
        <v>646</v>
      </c>
      <c r="F438" s="31" t="s">
        <v>908</v>
      </c>
      <c r="G438" s="40">
        <v>9.910177372E9</v>
      </c>
      <c r="H438" s="40">
        <v>2.4675848E7</v>
      </c>
      <c r="I438" s="31" t="s">
        <v>826</v>
      </c>
      <c r="J438" s="31" t="s">
        <v>2570</v>
      </c>
      <c r="K438" s="31" t="s">
        <v>1028</v>
      </c>
      <c r="L438" s="31" t="s">
        <v>2571</v>
      </c>
      <c r="M438" s="30" t="s">
        <v>854</v>
      </c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ht="18.0" customHeight="1">
      <c r="A439" s="30">
        <v>438.0</v>
      </c>
      <c r="B439" s="40" t="s">
        <v>2572</v>
      </c>
      <c r="C439" s="72">
        <v>39864.61130787037</v>
      </c>
      <c r="D439" s="39"/>
      <c r="E439" s="40" t="s">
        <v>1637</v>
      </c>
      <c r="F439" s="31" t="s">
        <v>2567</v>
      </c>
      <c r="G439" s="40">
        <v>6450009.0</v>
      </c>
      <c r="H439" s="40">
        <v>9.900844223E9</v>
      </c>
      <c r="I439" s="31" t="s">
        <v>826</v>
      </c>
      <c r="J439" s="31" t="s">
        <v>1100</v>
      </c>
      <c r="K439" s="31" t="s">
        <v>840</v>
      </c>
      <c r="L439" s="31" t="s">
        <v>2573</v>
      </c>
      <c r="M439" s="30" t="s">
        <v>854</v>
      </c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ht="18.0" customHeight="1">
      <c r="A440" s="30">
        <v>439.0</v>
      </c>
      <c r="B440" s="40" t="s">
        <v>2574</v>
      </c>
      <c r="C440" s="72">
        <v>39864.625601851854</v>
      </c>
      <c r="D440" s="39">
        <v>39864.75671296296</v>
      </c>
      <c r="E440" s="40" t="s">
        <v>928</v>
      </c>
      <c r="F440" s="31" t="s">
        <v>833</v>
      </c>
      <c r="G440" s="40">
        <v>9.891148311E9</v>
      </c>
      <c r="H440" s="40">
        <v>9.891148311E9</v>
      </c>
      <c r="I440" s="31" t="s">
        <v>826</v>
      </c>
      <c r="J440" s="31" t="s">
        <v>2575</v>
      </c>
      <c r="K440" s="31" t="s">
        <v>1782</v>
      </c>
      <c r="L440" s="31" t="s">
        <v>2576</v>
      </c>
      <c r="M440" s="30" t="s">
        <v>830</v>
      </c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ht="18.0" customHeight="1">
      <c r="A441" s="30">
        <v>440.0</v>
      </c>
      <c r="B441" s="40" t="s">
        <v>2577</v>
      </c>
      <c r="C441" s="72">
        <v>39864.64166666667</v>
      </c>
      <c r="D441" s="39"/>
      <c r="E441" s="40" t="s">
        <v>2578</v>
      </c>
      <c r="F441" s="31" t="s">
        <v>2579</v>
      </c>
      <c r="G441" s="40">
        <v>9.810004037E9</v>
      </c>
      <c r="H441" s="40">
        <v>9.810614661E9</v>
      </c>
      <c r="I441" s="31" t="s">
        <v>826</v>
      </c>
      <c r="J441" s="31" t="s">
        <v>2580</v>
      </c>
      <c r="K441" s="31" t="s">
        <v>904</v>
      </c>
      <c r="L441" s="31" t="s">
        <v>2581</v>
      </c>
      <c r="M441" s="30" t="s">
        <v>894</v>
      </c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ht="18.0" customHeight="1">
      <c r="A442" s="30">
        <v>441.0</v>
      </c>
      <c r="B442" s="40" t="s">
        <v>2582</v>
      </c>
      <c r="C442" s="72">
        <v>39864.655960648146</v>
      </c>
      <c r="D442" s="39"/>
      <c r="E442" s="40" t="s">
        <v>2583</v>
      </c>
      <c r="F442" s="31" t="s">
        <v>2584</v>
      </c>
      <c r="G442" s="40">
        <v>9.466834949E9</v>
      </c>
      <c r="H442" s="40">
        <v>9.729023422E9</v>
      </c>
      <c r="I442" s="31" t="s">
        <v>826</v>
      </c>
      <c r="J442" s="31" t="s">
        <v>2585</v>
      </c>
      <c r="K442" s="31" t="s">
        <v>840</v>
      </c>
      <c r="L442" s="31" t="s">
        <v>2586</v>
      </c>
      <c r="M442" s="30" t="s">
        <v>854</v>
      </c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ht="18.0" customHeight="1">
      <c r="A443" s="30">
        <v>442.0</v>
      </c>
      <c r="B443" s="40" t="s">
        <v>2587</v>
      </c>
      <c r="C443" s="72">
        <v>39864.671215277776</v>
      </c>
      <c r="D443" s="39"/>
      <c r="E443" s="40" t="s">
        <v>2588</v>
      </c>
      <c r="F443" s="31" t="s">
        <v>993</v>
      </c>
      <c r="G443" s="40">
        <v>2.8205882E7</v>
      </c>
      <c r="H443" s="40">
        <v>2.8312673E7</v>
      </c>
      <c r="I443" s="31" t="s">
        <v>826</v>
      </c>
      <c r="J443" s="31" t="s">
        <v>2589</v>
      </c>
      <c r="K443" s="31" t="s">
        <v>2059</v>
      </c>
      <c r="L443" s="31" t="s">
        <v>2590</v>
      </c>
      <c r="M443" s="30" t="s">
        <v>854</v>
      </c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ht="18.0" customHeight="1">
      <c r="A444" s="30">
        <v>443.0</v>
      </c>
      <c r="B444" s="40" t="s">
        <v>2591</v>
      </c>
      <c r="C444" s="72">
        <v>39864.701886574076</v>
      </c>
      <c r="D444" s="39"/>
      <c r="E444" s="40" t="s">
        <v>2592</v>
      </c>
      <c r="F444" s="31" t="s">
        <v>1154</v>
      </c>
      <c r="G444" s="40">
        <v>9.880158853E9</v>
      </c>
      <c r="H444" s="40">
        <v>4.1510762E7</v>
      </c>
      <c r="I444" s="31" t="s">
        <v>826</v>
      </c>
      <c r="J444" s="31" t="s">
        <v>2112</v>
      </c>
      <c r="K444" s="31" t="s">
        <v>828</v>
      </c>
      <c r="L444" s="31" t="s">
        <v>2593</v>
      </c>
      <c r="M444" s="30" t="s">
        <v>854</v>
      </c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ht="18.0" customHeight="1">
      <c r="A445" s="30">
        <v>444.0</v>
      </c>
      <c r="B445" s="40" t="s">
        <v>2594</v>
      </c>
      <c r="C445" s="72">
        <v>39864.71262731482</v>
      </c>
      <c r="D445" s="39"/>
      <c r="E445" s="40" t="s">
        <v>2595</v>
      </c>
      <c r="F445" s="31" t="s">
        <v>1109</v>
      </c>
      <c r="G445" s="40">
        <v>2679003.0</v>
      </c>
      <c r="H445" s="40">
        <v>9.8131234E9</v>
      </c>
      <c r="I445" s="31" t="s">
        <v>826</v>
      </c>
      <c r="J445" s="31" t="s">
        <v>2323</v>
      </c>
      <c r="K445" s="31" t="s">
        <v>914</v>
      </c>
      <c r="L445" s="31" t="s">
        <v>2596</v>
      </c>
      <c r="M445" s="30" t="s">
        <v>854</v>
      </c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ht="18.0" customHeight="1">
      <c r="A446" s="30">
        <v>445.0</v>
      </c>
      <c r="B446" s="40" t="s">
        <v>2597</v>
      </c>
      <c r="C446" s="72">
        <v>39864.72207175926</v>
      </c>
      <c r="D446" s="39"/>
      <c r="E446" s="40" t="s">
        <v>2598</v>
      </c>
      <c r="F446" s="31" t="s">
        <v>2319</v>
      </c>
      <c r="G446" s="40">
        <v>9.891880743E9</v>
      </c>
      <c r="H446" s="40">
        <v>9.891880743E9</v>
      </c>
      <c r="I446" s="31" t="s">
        <v>826</v>
      </c>
      <c r="J446" s="31" t="s">
        <v>827</v>
      </c>
      <c r="K446" s="31" t="s">
        <v>828</v>
      </c>
      <c r="L446" s="31" t="s">
        <v>2599</v>
      </c>
      <c r="M446" s="30" t="s">
        <v>854</v>
      </c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ht="18.0" customHeight="1">
      <c r="A447" s="30">
        <v>446.0</v>
      </c>
      <c r="B447" s="40" t="s">
        <v>2600</v>
      </c>
      <c r="C447" s="72">
        <v>39864.772685185184</v>
      </c>
      <c r="D447" s="39"/>
      <c r="E447" s="40" t="s">
        <v>2601</v>
      </c>
      <c r="F447" s="31" t="s">
        <v>1041</v>
      </c>
      <c r="G447" s="40">
        <v>9.990139033E9</v>
      </c>
      <c r="H447" s="40">
        <v>9.210939313E9</v>
      </c>
      <c r="I447" s="31" t="s">
        <v>826</v>
      </c>
      <c r="J447" s="31" t="s">
        <v>857</v>
      </c>
      <c r="K447" s="31" t="s">
        <v>858</v>
      </c>
      <c r="L447" s="31" t="s">
        <v>2602</v>
      </c>
      <c r="M447" s="30" t="s">
        <v>854</v>
      </c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ht="18.0" customHeight="1">
      <c r="A448" s="30">
        <v>447.0</v>
      </c>
      <c r="B448" s="40" t="s">
        <v>2603</v>
      </c>
      <c r="C448" s="72">
        <v>39864.80814814815</v>
      </c>
      <c r="D448" s="39"/>
      <c r="E448" s="40" t="s">
        <v>726</v>
      </c>
      <c r="F448" s="31" t="s">
        <v>2604</v>
      </c>
      <c r="G448" s="40">
        <v>9.417822171E9</v>
      </c>
      <c r="H448" s="40">
        <v>2482152.0</v>
      </c>
      <c r="I448" s="31" t="s">
        <v>826</v>
      </c>
      <c r="J448" s="31" t="s">
        <v>1483</v>
      </c>
      <c r="K448" s="31" t="s">
        <v>1008</v>
      </c>
      <c r="L448" s="31" t="s">
        <v>2605</v>
      </c>
      <c r="M448" s="30" t="s">
        <v>854</v>
      </c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ht="18.0" customHeight="1">
      <c r="A449" s="30">
        <v>448.0</v>
      </c>
      <c r="B449" s="40" t="s">
        <v>2606</v>
      </c>
      <c r="C449" s="72">
        <v>39864.820185185185</v>
      </c>
      <c r="D449" s="39"/>
      <c r="E449" s="40" t="s">
        <v>1641</v>
      </c>
      <c r="F449" s="31" t="s">
        <v>941</v>
      </c>
      <c r="G449" s="40">
        <v>2.5538673E7</v>
      </c>
      <c r="H449" s="40">
        <v>9.980751671E9</v>
      </c>
      <c r="I449" s="31" t="s">
        <v>826</v>
      </c>
      <c r="J449" s="31" t="s">
        <v>2607</v>
      </c>
      <c r="K449" s="31" t="s">
        <v>914</v>
      </c>
      <c r="L449" s="31" t="s">
        <v>2608</v>
      </c>
      <c r="M449" s="30" t="s">
        <v>854</v>
      </c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ht="18.0" customHeight="1">
      <c r="A450" s="30">
        <v>449.0</v>
      </c>
      <c r="B450" s="40" t="s">
        <v>2609</v>
      </c>
      <c r="C450" s="72">
        <v>39864.827673611115</v>
      </c>
      <c r="D450" s="39"/>
      <c r="E450" s="40" t="s">
        <v>2610</v>
      </c>
      <c r="F450" s="31" t="s">
        <v>833</v>
      </c>
      <c r="G450" s="40">
        <v>9.818997999E9</v>
      </c>
      <c r="H450" s="40">
        <v>9.818997999E9</v>
      </c>
      <c r="I450" s="31" t="s">
        <v>826</v>
      </c>
      <c r="J450" s="31" t="s">
        <v>2611</v>
      </c>
      <c r="K450" s="31" t="s">
        <v>840</v>
      </c>
      <c r="L450" s="31" t="s">
        <v>2612</v>
      </c>
      <c r="M450" s="30" t="s">
        <v>854</v>
      </c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ht="18.0" customHeight="1">
      <c r="A451" s="30">
        <v>450.0</v>
      </c>
      <c r="B451" s="40" t="s">
        <v>2613</v>
      </c>
      <c r="C451" s="72">
        <v>39864.834386574075</v>
      </c>
      <c r="D451" s="39"/>
      <c r="E451" s="40" t="s">
        <v>2614</v>
      </c>
      <c r="F451" s="31" t="s">
        <v>941</v>
      </c>
      <c r="G451" s="40">
        <v>2.3560155E7</v>
      </c>
      <c r="H451" s="40">
        <v>9.242886748E9</v>
      </c>
      <c r="I451" s="31" t="s">
        <v>826</v>
      </c>
      <c r="J451" s="31" t="s">
        <v>2394</v>
      </c>
      <c r="K451" s="31" t="s">
        <v>1008</v>
      </c>
      <c r="L451" s="31" t="s">
        <v>2615</v>
      </c>
      <c r="M451" s="30" t="s">
        <v>854</v>
      </c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ht="18.0" customHeight="1">
      <c r="A452" s="30">
        <v>451.0</v>
      </c>
      <c r="B452" s="40" t="s">
        <v>2616</v>
      </c>
      <c r="C452" s="72">
        <v>39865.41986111111</v>
      </c>
      <c r="D452" s="39"/>
      <c r="E452" s="40" t="s">
        <v>2617</v>
      </c>
      <c r="F452" s="31" t="s">
        <v>2618</v>
      </c>
      <c r="G452" s="40">
        <v>9.853876737E9</v>
      </c>
      <c r="H452" s="40">
        <v>9.853876737E9</v>
      </c>
      <c r="I452" s="31" t="s">
        <v>826</v>
      </c>
      <c r="J452" s="31" t="s">
        <v>883</v>
      </c>
      <c r="K452" s="31" t="s">
        <v>858</v>
      </c>
      <c r="L452" s="31" t="s">
        <v>2619</v>
      </c>
      <c r="M452" s="30" t="s">
        <v>854</v>
      </c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ht="18.0" customHeight="1">
      <c r="A453" s="30">
        <v>452.0</v>
      </c>
      <c r="B453" s="40" t="s">
        <v>2620</v>
      </c>
      <c r="C453" s="72">
        <v>39865.438472222224</v>
      </c>
      <c r="D453" s="39"/>
      <c r="E453" s="40" t="s">
        <v>2621</v>
      </c>
      <c r="F453" s="31" t="s">
        <v>2622</v>
      </c>
      <c r="G453" s="40">
        <v>2712856.0</v>
      </c>
      <c r="H453" s="40">
        <v>9.460683403E9</v>
      </c>
      <c r="I453" s="31" t="s">
        <v>826</v>
      </c>
      <c r="J453" s="31" t="s">
        <v>2623</v>
      </c>
      <c r="K453" s="31" t="s">
        <v>1451</v>
      </c>
      <c r="L453" s="31" t="s">
        <v>2624</v>
      </c>
      <c r="M453" s="30" t="s">
        <v>854</v>
      </c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ht="18.0" customHeight="1">
      <c r="A454" s="30">
        <v>453.0</v>
      </c>
      <c r="B454" s="40" t="s">
        <v>2625</v>
      </c>
      <c r="C454" s="72">
        <v>39865.45024305556</v>
      </c>
      <c r="D454" s="39"/>
      <c r="E454" s="40" t="s">
        <v>2626</v>
      </c>
      <c r="F454" s="31" t="s">
        <v>2627</v>
      </c>
      <c r="G454" s="40">
        <v>9.82300963E9</v>
      </c>
      <c r="H454" s="40">
        <v>9.922998824E9</v>
      </c>
      <c r="I454" s="31" t="s">
        <v>826</v>
      </c>
      <c r="J454" s="31" t="s">
        <v>883</v>
      </c>
      <c r="K454" s="31" t="s">
        <v>858</v>
      </c>
      <c r="L454" s="31" t="s">
        <v>2628</v>
      </c>
      <c r="M454" s="30" t="s">
        <v>854</v>
      </c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ht="18.0" customHeight="1">
      <c r="A455" s="30">
        <v>454.0</v>
      </c>
      <c r="B455" s="40" t="s">
        <v>2629</v>
      </c>
      <c r="C455" s="72">
        <v>39865.45239583333</v>
      </c>
      <c r="D455" s="39"/>
      <c r="E455" s="40" t="s">
        <v>2630</v>
      </c>
      <c r="F455" s="31" t="s">
        <v>1194</v>
      </c>
      <c r="G455" s="40">
        <v>2.4210182E7</v>
      </c>
      <c r="H455" s="40">
        <v>9.819441629E9</v>
      </c>
      <c r="I455" s="31" t="s">
        <v>826</v>
      </c>
      <c r="J455" s="31" t="s">
        <v>2631</v>
      </c>
      <c r="K455" s="31" t="s">
        <v>2497</v>
      </c>
      <c r="L455" s="31" t="s">
        <v>2632</v>
      </c>
      <c r="M455" s="30" t="s">
        <v>854</v>
      </c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ht="18.0" customHeight="1">
      <c r="A456" s="30">
        <v>455.0</v>
      </c>
      <c r="B456" s="40" t="s">
        <v>2633</v>
      </c>
      <c r="C456" s="72">
        <v>39865.4559375</v>
      </c>
      <c r="D456" s="39"/>
      <c r="E456" s="40" t="s">
        <v>638</v>
      </c>
      <c r="F456" s="31" t="s">
        <v>929</v>
      </c>
      <c r="G456" s="40">
        <v>9.888880102E9</v>
      </c>
      <c r="H456" s="40">
        <v>9.888880102E9</v>
      </c>
      <c r="I456" s="31" t="s">
        <v>826</v>
      </c>
      <c r="J456" s="31" t="s">
        <v>1007</v>
      </c>
      <c r="K456" s="31" t="s">
        <v>2032</v>
      </c>
      <c r="L456" s="31" t="s">
        <v>2634</v>
      </c>
      <c r="M456" s="30" t="s">
        <v>854</v>
      </c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ht="18.0" customHeight="1">
      <c r="A457" s="30">
        <v>456.0</v>
      </c>
      <c r="B457" s="40" t="s">
        <v>2635</v>
      </c>
      <c r="C457" s="72">
        <v>39865.48489583333</v>
      </c>
      <c r="D457" s="39"/>
      <c r="E457" s="40" t="s">
        <v>2636</v>
      </c>
      <c r="F457" s="31" t="s">
        <v>1231</v>
      </c>
      <c r="G457" s="40">
        <v>9.916581858E9</v>
      </c>
      <c r="H457" s="40">
        <v>9.916581858E9</v>
      </c>
      <c r="I457" s="31" t="s">
        <v>826</v>
      </c>
      <c r="J457" s="31" t="s">
        <v>2394</v>
      </c>
      <c r="K457" s="31" t="s">
        <v>1008</v>
      </c>
      <c r="L457" s="31" t="s">
        <v>2637</v>
      </c>
      <c r="M457" s="30" t="s">
        <v>854</v>
      </c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ht="18.0" customHeight="1">
      <c r="A458" s="30">
        <v>457.0</v>
      </c>
      <c r="B458" s="40" t="s">
        <v>2638</v>
      </c>
      <c r="C458" s="72">
        <v>39865.4891087963</v>
      </c>
      <c r="D458" s="39"/>
      <c r="E458" s="40" t="s">
        <v>2639</v>
      </c>
      <c r="F458" s="31" t="s">
        <v>833</v>
      </c>
      <c r="G458" s="40">
        <v>6.5499103E7</v>
      </c>
      <c r="H458" s="40">
        <v>9.810751889E9</v>
      </c>
      <c r="I458" s="31" t="s">
        <v>826</v>
      </c>
      <c r="J458" s="31" t="s">
        <v>2548</v>
      </c>
      <c r="K458" s="31" t="s">
        <v>858</v>
      </c>
      <c r="L458" s="31" t="s">
        <v>2640</v>
      </c>
      <c r="M458" s="30" t="s">
        <v>854</v>
      </c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ht="18.0" customHeight="1">
      <c r="A459" s="30">
        <v>458.0</v>
      </c>
      <c r="B459" s="40" t="s">
        <v>2641</v>
      </c>
      <c r="C459" s="72">
        <v>39865.536157407405</v>
      </c>
      <c r="D459" s="39"/>
      <c r="E459" s="40" t="s">
        <v>2642</v>
      </c>
      <c r="F459" s="31" t="s">
        <v>1869</v>
      </c>
      <c r="G459" s="40">
        <v>9.810212177E9</v>
      </c>
      <c r="H459" s="40"/>
      <c r="I459" s="31" t="s">
        <v>826</v>
      </c>
      <c r="J459" s="31" t="s">
        <v>989</v>
      </c>
      <c r="K459" s="31" t="s">
        <v>925</v>
      </c>
      <c r="L459" s="31" t="s">
        <v>2643</v>
      </c>
      <c r="M459" s="30" t="s">
        <v>854</v>
      </c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ht="18.0" customHeight="1">
      <c r="A460" s="30">
        <v>459.0</v>
      </c>
      <c r="B460" s="40" t="s">
        <v>2644</v>
      </c>
      <c r="C460" s="72">
        <v>39865.55037037037</v>
      </c>
      <c r="D460" s="39"/>
      <c r="E460" s="40" t="s">
        <v>2645</v>
      </c>
      <c r="F460" s="31" t="s">
        <v>955</v>
      </c>
      <c r="G460" s="40">
        <v>9.096395799E9</v>
      </c>
      <c r="H460" s="40">
        <v>9.850197121E9</v>
      </c>
      <c r="I460" s="31" t="s">
        <v>826</v>
      </c>
      <c r="J460" s="31" t="s">
        <v>1594</v>
      </c>
      <c r="K460" s="31" t="s">
        <v>975</v>
      </c>
      <c r="L460" s="31" t="s">
        <v>2646</v>
      </c>
      <c r="M460" s="30" t="s">
        <v>854</v>
      </c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ht="18.0" customHeight="1">
      <c r="A461" s="30">
        <v>460.0</v>
      </c>
      <c r="B461" s="40" t="s">
        <v>2647</v>
      </c>
      <c r="C461" s="72">
        <v>39865.55056712963</v>
      </c>
      <c r="D461" s="39"/>
      <c r="E461" s="40" t="s">
        <v>2648</v>
      </c>
      <c r="F461" s="31" t="s">
        <v>2649</v>
      </c>
      <c r="G461" s="40">
        <v>265213.0</v>
      </c>
      <c r="H461" s="40">
        <v>9.41713233E9</v>
      </c>
      <c r="I461" s="31" t="s">
        <v>826</v>
      </c>
      <c r="J461" s="31" t="s">
        <v>2650</v>
      </c>
      <c r="K461" s="31" t="s">
        <v>1008</v>
      </c>
      <c r="L461" s="31" t="s">
        <v>2651</v>
      </c>
      <c r="M461" s="30" t="s">
        <v>854</v>
      </c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ht="18.0" customHeight="1">
      <c r="A462" s="30">
        <v>461.0</v>
      </c>
      <c r="B462" s="40" t="s">
        <v>2652</v>
      </c>
      <c r="C462" s="72">
        <v>39865.57770833333</v>
      </c>
      <c r="D462" s="39"/>
      <c r="E462" s="40" t="s">
        <v>2653</v>
      </c>
      <c r="F462" s="31" t="s">
        <v>2319</v>
      </c>
      <c r="G462" s="40">
        <v>4377811.0</v>
      </c>
      <c r="H462" s="40">
        <v>9.41274323E9</v>
      </c>
      <c r="I462" s="31" t="s">
        <v>826</v>
      </c>
      <c r="J462" s="31" t="s">
        <v>1007</v>
      </c>
      <c r="K462" s="31" t="s">
        <v>1008</v>
      </c>
      <c r="L462" s="31" t="s">
        <v>2654</v>
      </c>
      <c r="M462" s="30" t="s">
        <v>854</v>
      </c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ht="18.0" customHeight="1">
      <c r="A463" s="30">
        <v>462.0</v>
      </c>
      <c r="B463" s="40" t="s">
        <v>2655</v>
      </c>
      <c r="C463" s="72">
        <v>39865.60967592592</v>
      </c>
      <c r="D463" s="39"/>
      <c r="E463" s="40" t="s">
        <v>2656</v>
      </c>
      <c r="F463" s="31" t="s">
        <v>955</v>
      </c>
      <c r="G463" s="40">
        <v>9.823971432E9</v>
      </c>
      <c r="H463" s="40">
        <v>9.823191432E9</v>
      </c>
      <c r="I463" s="31" t="s">
        <v>826</v>
      </c>
      <c r="J463" s="31" t="s">
        <v>913</v>
      </c>
      <c r="K463" s="31" t="s">
        <v>914</v>
      </c>
      <c r="L463" s="31" t="s">
        <v>2657</v>
      </c>
      <c r="M463" s="30" t="s">
        <v>854</v>
      </c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ht="18.0" customHeight="1">
      <c r="A464" s="30">
        <v>463.0</v>
      </c>
      <c r="B464" s="40" t="s">
        <v>2658</v>
      </c>
      <c r="C464" s="72">
        <v>39865.614270833335</v>
      </c>
      <c r="D464" s="39"/>
      <c r="E464" s="40" t="s">
        <v>2659</v>
      </c>
      <c r="F464" s="31" t="s">
        <v>2649</v>
      </c>
      <c r="G464" s="40">
        <v>9.465229792E9</v>
      </c>
      <c r="H464" s="40">
        <v>9.02333374E9</v>
      </c>
      <c r="I464" s="31" t="s">
        <v>826</v>
      </c>
      <c r="J464" s="31" t="s">
        <v>1747</v>
      </c>
      <c r="K464" s="31" t="s">
        <v>1008</v>
      </c>
      <c r="L464" s="31" t="s">
        <v>2660</v>
      </c>
      <c r="M464" s="30" t="s">
        <v>854</v>
      </c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ht="18.0" customHeight="1">
      <c r="A465" s="30">
        <v>464.0</v>
      </c>
      <c r="B465" s="40" t="s">
        <v>2661</v>
      </c>
      <c r="C465" s="72">
        <v>39865.62289351852</v>
      </c>
      <c r="D465" s="39">
        <v>39865.675775462965</v>
      </c>
      <c r="E465" s="40" t="s">
        <v>2662</v>
      </c>
      <c r="F465" s="31" t="s">
        <v>955</v>
      </c>
      <c r="G465" s="40">
        <v>9.657714023E9</v>
      </c>
      <c r="H465" s="40">
        <v>9.850276079E9</v>
      </c>
      <c r="I465" s="31" t="s">
        <v>826</v>
      </c>
      <c r="J465" s="31" t="s">
        <v>883</v>
      </c>
      <c r="K465" s="31" t="s">
        <v>2663</v>
      </c>
      <c r="L465" s="31" t="s">
        <v>2664</v>
      </c>
      <c r="M465" s="30" t="s">
        <v>830</v>
      </c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ht="18.0" customHeight="1">
      <c r="A466" s="30">
        <v>465.0</v>
      </c>
      <c r="B466" s="40" t="s">
        <v>2665</v>
      </c>
      <c r="C466" s="72">
        <v>39865.627546296295</v>
      </c>
      <c r="D466" s="39"/>
      <c r="E466" s="40" t="s">
        <v>2666</v>
      </c>
      <c r="F466" s="31" t="s">
        <v>2667</v>
      </c>
      <c r="G466" s="40">
        <v>9.780411045E9</v>
      </c>
      <c r="H466" s="40">
        <v>9.988665198E9</v>
      </c>
      <c r="I466" s="31" t="s">
        <v>826</v>
      </c>
      <c r="J466" s="31" t="s">
        <v>2170</v>
      </c>
      <c r="K466" s="31" t="s">
        <v>995</v>
      </c>
      <c r="L466" s="31" t="s">
        <v>2668</v>
      </c>
      <c r="M466" s="30" t="s">
        <v>854</v>
      </c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ht="18.0" customHeight="1">
      <c r="A467" s="30">
        <v>466.0</v>
      </c>
      <c r="B467" s="40" t="s">
        <v>2669</v>
      </c>
      <c r="C467" s="72">
        <v>39865.6312962963</v>
      </c>
      <c r="D467" s="39"/>
      <c r="E467" s="40" t="s">
        <v>2662</v>
      </c>
      <c r="F467" s="31" t="s">
        <v>955</v>
      </c>
      <c r="G467" s="40">
        <v>9.850276079E9</v>
      </c>
      <c r="H467" s="40">
        <v>9.850276079E9</v>
      </c>
      <c r="I467" s="31" t="s">
        <v>826</v>
      </c>
      <c r="J467" s="31" t="s">
        <v>883</v>
      </c>
      <c r="K467" s="31" t="s">
        <v>858</v>
      </c>
      <c r="L467" s="31" t="s">
        <v>2664</v>
      </c>
      <c r="M467" s="30" t="s">
        <v>854</v>
      </c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ht="18.0" customHeight="1">
      <c r="A468" s="30">
        <v>467.0</v>
      </c>
      <c r="B468" s="40" t="s">
        <v>2670</v>
      </c>
      <c r="C468" s="72">
        <v>39865.63983796296</v>
      </c>
      <c r="D468" s="39"/>
      <c r="E468" s="40" t="s">
        <v>2671</v>
      </c>
      <c r="F468" s="31" t="s">
        <v>1623</v>
      </c>
      <c r="G468" s="40">
        <v>9.855457064E9</v>
      </c>
      <c r="H468" s="40">
        <v>9.914197593E9</v>
      </c>
      <c r="I468" s="31" t="s">
        <v>826</v>
      </c>
      <c r="J468" s="31" t="s">
        <v>857</v>
      </c>
      <c r="K468" s="31" t="s">
        <v>858</v>
      </c>
      <c r="L468" s="31" t="s">
        <v>2672</v>
      </c>
      <c r="M468" s="30" t="s">
        <v>854</v>
      </c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ht="18.0" customHeight="1">
      <c r="A469" s="30">
        <v>468.0</v>
      </c>
      <c r="B469" s="40" t="s">
        <v>2673</v>
      </c>
      <c r="C469" s="72">
        <v>39865.67938657408</v>
      </c>
      <c r="D469" s="39"/>
      <c r="E469" s="40" t="s">
        <v>2674</v>
      </c>
      <c r="F469" s="31" t="s">
        <v>862</v>
      </c>
      <c r="G469" s="40">
        <v>9.22336105E8</v>
      </c>
      <c r="H469" s="40">
        <v>9.22336105E9</v>
      </c>
      <c r="I469" s="31" t="s">
        <v>826</v>
      </c>
      <c r="J469" s="31" t="s">
        <v>2675</v>
      </c>
      <c r="K469" s="31" t="s">
        <v>840</v>
      </c>
      <c r="L469" s="31" t="s">
        <v>2676</v>
      </c>
      <c r="M469" s="30" t="s">
        <v>854</v>
      </c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ht="18.0" customHeight="1">
      <c r="A470" s="30">
        <v>469.0</v>
      </c>
      <c r="B470" s="40" t="s">
        <v>2677</v>
      </c>
      <c r="C470" s="72">
        <v>39865.68479166667</v>
      </c>
      <c r="D470" s="39"/>
      <c r="E470" s="40" t="s">
        <v>978</v>
      </c>
      <c r="F470" s="31" t="s">
        <v>979</v>
      </c>
      <c r="G470" s="40">
        <v>9.935126241E9</v>
      </c>
      <c r="H470" s="40">
        <v>9.838637495E9</v>
      </c>
      <c r="I470" s="31" t="s">
        <v>826</v>
      </c>
      <c r="J470" s="31" t="s">
        <v>980</v>
      </c>
      <c r="K470" s="31" t="s">
        <v>925</v>
      </c>
      <c r="L470" s="31" t="s">
        <v>981</v>
      </c>
      <c r="M470" s="30" t="s">
        <v>854</v>
      </c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ht="18.0" customHeight="1">
      <c r="A471" s="30">
        <v>470.0</v>
      </c>
      <c r="B471" s="40" t="s">
        <v>2678</v>
      </c>
      <c r="C471" s="72">
        <v>39865.700162037036</v>
      </c>
      <c r="D471" s="39"/>
      <c r="E471" s="40" t="s">
        <v>2679</v>
      </c>
      <c r="F471" s="31" t="s">
        <v>2025</v>
      </c>
      <c r="G471" s="40">
        <v>2.2215306E7</v>
      </c>
      <c r="H471" s="40">
        <v>9.845149022E9</v>
      </c>
      <c r="I471" s="31" t="s">
        <v>826</v>
      </c>
      <c r="J471" s="31" t="s">
        <v>2680</v>
      </c>
      <c r="K471" s="31" t="s">
        <v>1008</v>
      </c>
      <c r="L471" s="31" t="s">
        <v>2681</v>
      </c>
      <c r="M471" s="30" t="s">
        <v>854</v>
      </c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ht="18.0" customHeight="1">
      <c r="A472" s="30">
        <v>471.0</v>
      </c>
      <c r="B472" s="40" t="s">
        <v>2682</v>
      </c>
      <c r="C472" s="72">
        <v>39865.70055555556</v>
      </c>
      <c r="D472" s="39"/>
      <c r="E472" s="40" t="s">
        <v>1354</v>
      </c>
      <c r="F472" s="31" t="s">
        <v>1355</v>
      </c>
      <c r="G472" s="40">
        <v>654627.0</v>
      </c>
      <c r="H472" s="40">
        <v>1.724654627E9</v>
      </c>
      <c r="I472" s="31" t="s">
        <v>826</v>
      </c>
      <c r="J472" s="31" t="s">
        <v>1356</v>
      </c>
      <c r="K472" s="31" t="s">
        <v>840</v>
      </c>
      <c r="L472" s="31" t="s">
        <v>1357</v>
      </c>
      <c r="M472" s="30" t="s">
        <v>854</v>
      </c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ht="18.0" customHeight="1">
      <c r="A473" s="30">
        <v>472.0</v>
      </c>
      <c r="B473" s="40" t="s">
        <v>2683</v>
      </c>
      <c r="C473" s="72">
        <v>39865.705</v>
      </c>
      <c r="D473" s="39"/>
      <c r="E473" s="40" t="s">
        <v>1727</v>
      </c>
      <c r="F473" s="31" t="s">
        <v>929</v>
      </c>
      <c r="G473" s="40">
        <v>4654627.0</v>
      </c>
      <c r="H473" s="40"/>
      <c r="I473" s="31" t="s">
        <v>826</v>
      </c>
      <c r="J473" s="31" t="s">
        <v>1222</v>
      </c>
      <c r="K473" s="31" t="s">
        <v>1028</v>
      </c>
      <c r="L473" s="31" t="s">
        <v>1728</v>
      </c>
      <c r="M473" s="30" t="s">
        <v>854</v>
      </c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ht="18.0" customHeight="1">
      <c r="A474" s="30">
        <v>473.0</v>
      </c>
      <c r="B474" s="40" t="s">
        <v>2684</v>
      </c>
      <c r="C474" s="72">
        <v>39865.86855324074</v>
      </c>
      <c r="D474" s="39"/>
      <c r="E474" s="40" t="s">
        <v>2685</v>
      </c>
      <c r="F474" s="31" t="s">
        <v>833</v>
      </c>
      <c r="G474" s="40">
        <v>9.971789366E9</v>
      </c>
      <c r="H474" s="40">
        <v>9.971691193E9</v>
      </c>
      <c r="I474" s="31" t="s">
        <v>826</v>
      </c>
      <c r="J474" s="31" t="s">
        <v>2686</v>
      </c>
      <c r="K474" s="31" t="s">
        <v>1242</v>
      </c>
      <c r="L474" s="31" t="s">
        <v>2687</v>
      </c>
      <c r="M474" s="30" t="s">
        <v>854</v>
      </c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ht="18.0" customHeight="1">
      <c r="A475" s="30">
        <v>474.0</v>
      </c>
      <c r="B475" s="40" t="s">
        <v>2688</v>
      </c>
      <c r="C475" s="72">
        <v>39865.896458333336</v>
      </c>
      <c r="D475" s="39"/>
      <c r="E475" s="40" t="s">
        <v>2689</v>
      </c>
      <c r="F475" s="31" t="s">
        <v>2690</v>
      </c>
      <c r="G475" s="40">
        <v>9.341361302E9</v>
      </c>
      <c r="H475" s="40">
        <v>9.341361302E9</v>
      </c>
      <c r="I475" s="31" t="s">
        <v>826</v>
      </c>
      <c r="J475" s="31" t="s">
        <v>2691</v>
      </c>
      <c r="K475" s="31" t="s">
        <v>2692</v>
      </c>
      <c r="L475" s="31" t="s">
        <v>2693</v>
      </c>
      <c r="M475" s="30" t="s">
        <v>854</v>
      </c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ht="18.0" customHeight="1">
      <c r="A476" s="30">
        <v>475.0</v>
      </c>
      <c r="B476" s="40" t="s">
        <v>2694</v>
      </c>
      <c r="C476" s="72">
        <v>39865.90640046296</v>
      </c>
      <c r="D476" s="39"/>
      <c r="E476" s="40" t="s">
        <v>2695</v>
      </c>
      <c r="F476" s="31" t="s">
        <v>1623</v>
      </c>
      <c r="G476" s="40">
        <v>9.318528547E9</v>
      </c>
      <c r="H476" s="40">
        <v>2220535.0</v>
      </c>
      <c r="I476" s="31" t="s">
        <v>826</v>
      </c>
      <c r="J476" s="31" t="s">
        <v>883</v>
      </c>
      <c r="K476" s="31" t="s">
        <v>858</v>
      </c>
      <c r="L476" s="31" t="s">
        <v>2696</v>
      </c>
      <c r="M476" s="30" t="s">
        <v>854</v>
      </c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ht="18.0" customHeight="1">
      <c r="A477" s="30">
        <v>476.0</v>
      </c>
      <c r="B477" s="40" t="s">
        <v>2697</v>
      </c>
      <c r="C477" s="72">
        <v>39866.45662037037</v>
      </c>
      <c r="D477" s="39"/>
      <c r="E477" s="40" t="s">
        <v>2698</v>
      </c>
      <c r="F477" s="31" t="s">
        <v>2699</v>
      </c>
      <c r="G477" s="40">
        <v>2.4819293E7</v>
      </c>
      <c r="H477" s="40">
        <v>9.433074655E9</v>
      </c>
      <c r="I477" s="31" t="s">
        <v>826</v>
      </c>
      <c r="J477" s="31" t="s">
        <v>2437</v>
      </c>
      <c r="K477" s="31" t="s">
        <v>846</v>
      </c>
      <c r="L477" s="31" t="s">
        <v>2700</v>
      </c>
      <c r="M477" s="30" t="s">
        <v>854</v>
      </c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ht="18.0" customHeight="1">
      <c r="A478" s="30">
        <v>477.0</v>
      </c>
      <c r="B478" s="40" t="s">
        <v>2701</v>
      </c>
      <c r="C478" s="72">
        <v>39866.66988425926</v>
      </c>
      <c r="D478" s="39"/>
      <c r="E478" s="40" t="s">
        <v>2702</v>
      </c>
      <c r="F478" s="31" t="s">
        <v>833</v>
      </c>
      <c r="G478" s="40">
        <v>4.6094299E7</v>
      </c>
      <c r="H478" s="40">
        <v>9.811011419E9</v>
      </c>
      <c r="I478" s="31" t="s">
        <v>826</v>
      </c>
      <c r="J478" s="31" t="s">
        <v>2703</v>
      </c>
      <c r="K478" s="31" t="s">
        <v>840</v>
      </c>
      <c r="L478" s="31" t="s">
        <v>948</v>
      </c>
      <c r="M478" s="30" t="s">
        <v>854</v>
      </c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ht="18.0" customHeight="1">
      <c r="A479" s="30">
        <v>478.0</v>
      </c>
      <c r="B479" s="40" t="s">
        <v>2704</v>
      </c>
      <c r="C479" s="72">
        <v>39866.68969907407</v>
      </c>
      <c r="D479" s="39"/>
      <c r="E479" s="40" t="s">
        <v>2705</v>
      </c>
      <c r="F479" s="31" t="s">
        <v>1109</v>
      </c>
      <c r="G479" s="40">
        <v>9.810809772E9</v>
      </c>
      <c r="H479" s="40">
        <v>9.810809772E9</v>
      </c>
      <c r="I479" s="31" t="s">
        <v>826</v>
      </c>
      <c r="J479" s="31" t="s">
        <v>2185</v>
      </c>
      <c r="K479" s="31" t="s">
        <v>846</v>
      </c>
      <c r="L479" s="31" t="s">
        <v>2706</v>
      </c>
      <c r="M479" s="30" t="s">
        <v>854</v>
      </c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ht="18.0" customHeight="1">
      <c r="A480" s="30">
        <v>479.0</v>
      </c>
      <c r="B480" s="40" t="s">
        <v>2707</v>
      </c>
      <c r="C480" s="72">
        <v>39866.72087962963</v>
      </c>
      <c r="D480" s="39"/>
      <c r="E480" s="40" t="s">
        <v>2708</v>
      </c>
      <c r="F480" s="31" t="s">
        <v>2709</v>
      </c>
      <c r="G480" s="40">
        <v>9.214033249E9</v>
      </c>
      <c r="H480" s="40">
        <v>9.214033249E9</v>
      </c>
      <c r="I480" s="31" t="s">
        <v>826</v>
      </c>
      <c r="J480" s="31" t="s">
        <v>2710</v>
      </c>
      <c r="K480" s="31" t="s">
        <v>2711</v>
      </c>
      <c r="L480" s="31" t="s">
        <v>2712</v>
      </c>
      <c r="M480" s="30" t="s">
        <v>854</v>
      </c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ht="18.0" customHeight="1">
      <c r="A481" s="30">
        <v>480.0</v>
      </c>
      <c r="B481" s="40" t="s">
        <v>2713</v>
      </c>
      <c r="C481" s="72">
        <v>39867.36927083333</v>
      </c>
      <c r="D481" s="39"/>
      <c r="E481" s="40" t="s">
        <v>2714</v>
      </c>
      <c r="F481" s="31" t="s">
        <v>2715</v>
      </c>
      <c r="G481" s="40">
        <v>9.758446108E9</v>
      </c>
      <c r="H481" s="40">
        <v>9.75934243E9</v>
      </c>
      <c r="I481" s="31" t="s">
        <v>826</v>
      </c>
      <c r="J481" s="31" t="s">
        <v>2716</v>
      </c>
      <c r="K481" s="31" t="s">
        <v>925</v>
      </c>
      <c r="L481" s="31" t="s">
        <v>2717</v>
      </c>
      <c r="M481" s="30" t="s">
        <v>854</v>
      </c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ht="18.0" customHeight="1">
      <c r="A482" s="30">
        <v>481.0</v>
      </c>
      <c r="B482" s="40" t="s">
        <v>2718</v>
      </c>
      <c r="C482" s="72">
        <v>39867.48278935185</v>
      </c>
      <c r="D482" s="39"/>
      <c r="E482" s="40" t="s">
        <v>2719</v>
      </c>
      <c r="F482" s="31" t="s">
        <v>833</v>
      </c>
      <c r="G482" s="40">
        <v>2.6014427E7</v>
      </c>
      <c r="H482" s="40">
        <v>9.871768876E9</v>
      </c>
      <c r="I482" s="31" t="s">
        <v>826</v>
      </c>
      <c r="J482" s="31" t="s">
        <v>2720</v>
      </c>
      <c r="K482" s="31" t="s">
        <v>1778</v>
      </c>
      <c r="L482" s="31" t="s">
        <v>2721</v>
      </c>
      <c r="M482" s="30" t="s">
        <v>854</v>
      </c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ht="18.0" customHeight="1">
      <c r="A483" s="30">
        <v>482.0</v>
      </c>
      <c r="B483" s="40" t="s">
        <v>2722</v>
      </c>
      <c r="C483" s="72">
        <v>39867.493622685186</v>
      </c>
      <c r="D483" s="39"/>
      <c r="E483" s="40" t="s">
        <v>2723</v>
      </c>
      <c r="F483" s="31" t="s">
        <v>2724</v>
      </c>
      <c r="G483" s="40">
        <v>9.864064909E9</v>
      </c>
      <c r="H483" s="40">
        <v>2552143.0</v>
      </c>
      <c r="I483" s="31" t="s">
        <v>826</v>
      </c>
      <c r="J483" s="31" t="s">
        <v>1007</v>
      </c>
      <c r="K483" s="31" t="s">
        <v>1008</v>
      </c>
      <c r="L483" s="31" t="s">
        <v>2725</v>
      </c>
      <c r="M483" s="30" t="s">
        <v>854</v>
      </c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ht="18.0" customHeight="1">
      <c r="A484" s="30">
        <v>483.0</v>
      </c>
      <c r="B484" s="40" t="s">
        <v>2726</v>
      </c>
      <c r="C484" s="72">
        <v>39867.503171296295</v>
      </c>
      <c r="D484" s="39"/>
      <c r="E484" s="40" t="s">
        <v>2727</v>
      </c>
      <c r="F484" s="31" t="s">
        <v>1819</v>
      </c>
      <c r="G484" s="40">
        <v>9.329719309E9</v>
      </c>
      <c r="H484" s="40">
        <v>9.329719309E9</v>
      </c>
      <c r="I484" s="31" t="s">
        <v>826</v>
      </c>
      <c r="J484" s="31" t="s">
        <v>2728</v>
      </c>
      <c r="K484" s="31" t="s">
        <v>2292</v>
      </c>
      <c r="L484" s="31" t="s">
        <v>2729</v>
      </c>
      <c r="M484" s="30" t="s">
        <v>854</v>
      </c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ht="18.0" customHeight="1">
      <c r="A485" s="30">
        <v>484.0</v>
      </c>
      <c r="B485" s="40" t="s">
        <v>2730</v>
      </c>
      <c r="C485" s="72">
        <v>39867.510983796295</v>
      </c>
      <c r="D485" s="39"/>
      <c r="E485" s="40" t="s">
        <v>1137</v>
      </c>
      <c r="F485" s="31" t="s">
        <v>833</v>
      </c>
      <c r="G485" s="40">
        <v>9.810231562E9</v>
      </c>
      <c r="H485" s="40">
        <v>9.810231562E9</v>
      </c>
      <c r="I485" s="31" t="s">
        <v>826</v>
      </c>
      <c r="J485" s="31" t="s">
        <v>1007</v>
      </c>
      <c r="K485" s="31" t="s">
        <v>1008</v>
      </c>
      <c r="L485" s="31" t="s">
        <v>2731</v>
      </c>
      <c r="M485" s="30" t="s">
        <v>854</v>
      </c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ht="18.0" customHeight="1">
      <c r="A486" s="30">
        <v>485.0</v>
      </c>
      <c r="B486" s="40" t="s">
        <v>2732</v>
      </c>
      <c r="C486" s="72">
        <v>39867.53528935185</v>
      </c>
      <c r="D486" s="39"/>
      <c r="E486" s="40" t="s">
        <v>2733</v>
      </c>
      <c r="F486" s="31" t="s">
        <v>877</v>
      </c>
      <c r="G486" s="40">
        <v>4.0755714E7</v>
      </c>
      <c r="H486" s="40">
        <v>4.0755714E7</v>
      </c>
      <c r="I486" s="31" t="s">
        <v>826</v>
      </c>
      <c r="J486" s="31" t="s">
        <v>2504</v>
      </c>
      <c r="K486" s="31" t="s">
        <v>2734</v>
      </c>
      <c r="L486" s="31" t="s">
        <v>2735</v>
      </c>
      <c r="M486" s="30" t="s">
        <v>854</v>
      </c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ht="18.0" customHeight="1">
      <c r="A487" s="30">
        <v>486.0</v>
      </c>
      <c r="B487" s="40" t="s">
        <v>2736</v>
      </c>
      <c r="C487" s="72">
        <v>39867.53890046296</v>
      </c>
      <c r="D487" s="39"/>
      <c r="E487" s="40" t="s">
        <v>2737</v>
      </c>
      <c r="F487" s="31" t="s">
        <v>934</v>
      </c>
      <c r="G487" s="40">
        <v>2.6511586E7</v>
      </c>
      <c r="H487" s="40">
        <v>9.811295577E9</v>
      </c>
      <c r="I487" s="31" t="s">
        <v>826</v>
      </c>
      <c r="J487" s="31" t="s">
        <v>2738</v>
      </c>
      <c r="K487" s="31" t="s">
        <v>2292</v>
      </c>
      <c r="L487" s="31" t="s">
        <v>2739</v>
      </c>
      <c r="M487" s="30" t="s">
        <v>854</v>
      </c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ht="18.0" customHeight="1">
      <c r="A488" s="30">
        <v>487.0</v>
      </c>
      <c r="B488" s="40" t="s">
        <v>2740</v>
      </c>
      <c r="C488" s="72">
        <v>39867.55061342593</v>
      </c>
      <c r="D488" s="39"/>
      <c r="E488" s="40" t="s">
        <v>2741</v>
      </c>
      <c r="F488" s="31" t="s">
        <v>891</v>
      </c>
      <c r="G488" s="40">
        <v>9.818281878E9</v>
      </c>
      <c r="H488" s="40">
        <v>9.350359898E9</v>
      </c>
      <c r="I488" s="31" t="s">
        <v>826</v>
      </c>
      <c r="J488" s="31" t="s">
        <v>1007</v>
      </c>
      <c r="K488" s="31" t="s">
        <v>1008</v>
      </c>
      <c r="L488" s="31" t="s">
        <v>2742</v>
      </c>
      <c r="M488" s="30" t="s">
        <v>854</v>
      </c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ht="18.0" customHeight="1">
      <c r="A489" s="30">
        <v>488.0</v>
      </c>
      <c r="B489" s="40" t="s">
        <v>2743</v>
      </c>
      <c r="C489" s="72">
        <v>39867.55886574074</v>
      </c>
      <c r="D489" s="39"/>
      <c r="E489" s="40" t="s">
        <v>2744</v>
      </c>
      <c r="F489" s="31" t="s">
        <v>1623</v>
      </c>
      <c r="G489" s="40">
        <v>9.463133629E9</v>
      </c>
      <c r="H489" s="40">
        <v>9.815581949E9</v>
      </c>
      <c r="I489" s="31" t="s">
        <v>826</v>
      </c>
      <c r="J489" s="31" t="s">
        <v>1416</v>
      </c>
      <c r="K489" s="31" t="s">
        <v>858</v>
      </c>
      <c r="L489" s="31" t="s">
        <v>2745</v>
      </c>
      <c r="M489" s="30" t="s">
        <v>854</v>
      </c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ht="18.0" customHeight="1">
      <c r="A490" s="30">
        <v>489.0</v>
      </c>
      <c r="B490" s="40" t="s">
        <v>2746</v>
      </c>
      <c r="C490" s="72">
        <v>39867.561886574076</v>
      </c>
      <c r="D490" s="39"/>
      <c r="E490" s="40" t="s">
        <v>2747</v>
      </c>
      <c r="F490" s="31" t="s">
        <v>908</v>
      </c>
      <c r="G490" s="40">
        <v>4.3797777E7</v>
      </c>
      <c r="H490" s="40">
        <v>4.3797732E7</v>
      </c>
      <c r="I490" s="31" t="s">
        <v>826</v>
      </c>
      <c r="J490" s="31" t="s">
        <v>1222</v>
      </c>
      <c r="K490" s="31" t="s">
        <v>1028</v>
      </c>
      <c r="L490" s="31" t="s">
        <v>2748</v>
      </c>
      <c r="M490" s="30" t="s">
        <v>854</v>
      </c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ht="18.0" customHeight="1">
      <c r="A491" s="30">
        <v>490.0</v>
      </c>
      <c r="B491" s="40" t="s">
        <v>2749</v>
      </c>
      <c r="C491" s="72">
        <v>39867.56826388889</v>
      </c>
      <c r="D491" s="39"/>
      <c r="E491" s="40" t="s">
        <v>2750</v>
      </c>
      <c r="F491" s="31" t="s">
        <v>877</v>
      </c>
      <c r="G491" s="40">
        <v>9.312351698E9</v>
      </c>
      <c r="H491" s="40">
        <v>6.5391213E7</v>
      </c>
      <c r="I491" s="31" t="s">
        <v>826</v>
      </c>
      <c r="J491" s="31" t="s">
        <v>2703</v>
      </c>
      <c r="K491" s="31" t="s">
        <v>840</v>
      </c>
      <c r="L491" s="31" t="s">
        <v>2751</v>
      </c>
      <c r="M491" s="30" t="s">
        <v>894</v>
      </c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ht="18.0" customHeight="1">
      <c r="A492" s="30">
        <v>491.0</v>
      </c>
      <c r="B492" s="40" t="s">
        <v>2752</v>
      </c>
      <c r="C492" s="72">
        <v>39867.5934375</v>
      </c>
      <c r="D492" s="39"/>
      <c r="E492" s="40" t="s">
        <v>2753</v>
      </c>
      <c r="F492" s="31" t="s">
        <v>1723</v>
      </c>
      <c r="G492" s="40">
        <v>9.681092717E9</v>
      </c>
      <c r="H492" s="40">
        <v>9.007173971E9</v>
      </c>
      <c r="I492" s="31" t="s">
        <v>826</v>
      </c>
      <c r="J492" s="31" t="s">
        <v>2754</v>
      </c>
      <c r="K492" s="31" t="s">
        <v>840</v>
      </c>
      <c r="L492" s="31" t="s">
        <v>2755</v>
      </c>
      <c r="M492" s="30" t="s">
        <v>854</v>
      </c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ht="18.0" customHeight="1">
      <c r="A493" s="30">
        <v>492.0</v>
      </c>
      <c r="B493" s="40" t="s">
        <v>2756</v>
      </c>
      <c r="C493" s="72">
        <v>39867.608923611115</v>
      </c>
      <c r="D493" s="39"/>
      <c r="E493" s="40" t="s">
        <v>2757</v>
      </c>
      <c r="F493" s="31" t="s">
        <v>941</v>
      </c>
      <c r="G493" s="40">
        <v>9.008100538E9</v>
      </c>
      <c r="H493" s="40">
        <v>9.886743018E9</v>
      </c>
      <c r="I493" s="31" t="s">
        <v>826</v>
      </c>
      <c r="J493" s="31" t="s">
        <v>2758</v>
      </c>
      <c r="K493" s="31" t="s">
        <v>1141</v>
      </c>
      <c r="L493" s="31" t="s">
        <v>2759</v>
      </c>
      <c r="M493" s="30" t="s">
        <v>854</v>
      </c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ht="18.0" customHeight="1">
      <c r="A494" s="30">
        <v>493.0</v>
      </c>
      <c r="B494" s="40" t="s">
        <v>2760</v>
      </c>
      <c r="C494" s="72">
        <v>39867.64045138889</v>
      </c>
      <c r="D494" s="39"/>
      <c r="E494" s="40" t="s">
        <v>2761</v>
      </c>
      <c r="F494" s="31" t="s">
        <v>2025</v>
      </c>
      <c r="G494" s="40">
        <v>9.886718822E9</v>
      </c>
      <c r="H494" s="40">
        <v>9.845040919E9</v>
      </c>
      <c r="I494" s="31" t="s">
        <v>826</v>
      </c>
      <c r="J494" s="31" t="s">
        <v>2762</v>
      </c>
      <c r="K494" s="31" t="s">
        <v>1247</v>
      </c>
      <c r="L494" s="31" t="s">
        <v>2763</v>
      </c>
      <c r="M494" s="30" t="s">
        <v>854</v>
      </c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ht="18.0" customHeight="1">
      <c r="A495" s="30">
        <v>494.0</v>
      </c>
      <c r="B495" s="40" t="s">
        <v>2764</v>
      </c>
      <c r="C495" s="72">
        <v>39867.64482638889</v>
      </c>
      <c r="D495" s="39"/>
      <c r="E495" s="40" t="s">
        <v>2765</v>
      </c>
      <c r="F495" s="31" t="s">
        <v>1231</v>
      </c>
      <c r="G495" s="40">
        <v>9.845131151E9</v>
      </c>
      <c r="H495" s="40">
        <v>9.845131151E9</v>
      </c>
      <c r="I495" s="31" t="s">
        <v>826</v>
      </c>
      <c r="J495" s="31" t="s">
        <v>2278</v>
      </c>
      <c r="K495" s="31" t="s">
        <v>858</v>
      </c>
      <c r="L495" s="31" t="s">
        <v>2279</v>
      </c>
      <c r="M495" s="30" t="s">
        <v>854</v>
      </c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ht="18.0" customHeight="1">
      <c r="A496" s="30">
        <v>495.0</v>
      </c>
      <c r="B496" s="40" t="s">
        <v>2766</v>
      </c>
      <c r="C496" s="72">
        <v>39867.649039351854</v>
      </c>
      <c r="D496" s="39"/>
      <c r="E496" s="40" t="s">
        <v>2750</v>
      </c>
      <c r="F496" s="31" t="s">
        <v>833</v>
      </c>
      <c r="G496" s="40">
        <v>6.5391213E7</v>
      </c>
      <c r="H496" s="40">
        <v>9.312351698E9</v>
      </c>
      <c r="I496" s="31" t="s">
        <v>826</v>
      </c>
      <c r="J496" s="31" t="s">
        <v>2703</v>
      </c>
      <c r="K496" s="31" t="s">
        <v>840</v>
      </c>
      <c r="L496" s="31" t="s">
        <v>2767</v>
      </c>
      <c r="M496" s="30" t="s">
        <v>854</v>
      </c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ht="18.0" customHeight="1">
      <c r="A497" s="30">
        <v>496.0</v>
      </c>
      <c r="B497" s="40" t="s">
        <v>2768</v>
      </c>
      <c r="C497" s="72">
        <v>39867.655636574076</v>
      </c>
      <c r="D497" s="39"/>
      <c r="E497" s="40" t="s">
        <v>1830</v>
      </c>
      <c r="F497" s="31" t="s">
        <v>941</v>
      </c>
      <c r="G497" s="40">
        <v>2.53258E7</v>
      </c>
      <c r="H497" s="40">
        <v>9.34216442E9</v>
      </c>
      <c r="I497" s="31" t="s">
        <v>826</v>
      </c>
      <c r="J497" s="31" t="s">
        <v>1831</v>
      </c>
      <c r="K497" s="31" t="s">
        <v>975</v>
      </c>
      <c r="L497" s="31" t="s">
        <v>1832</v>
      </c>
      <c r="M497" s="30" t="s">
        <v>854</v>
      </c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ht="18.0" customHeight="1">
      <c r="A498" s="30">
        <v>497.0</v>
      </c>
      <c r="B498" s="40" t="s">
        <v>2769</v>
      </c>
      <c r="C498" s="72">
        <v>39867.658854166664</v>
      </c>
      <c r="D498" s="39"/>
      <c r="E498" s="40" t="s">
        <v>2770</v>
      </c>
      <c r="F498" s="31" t="s">
        <v>908</v>
      </c>
      <c r="G498" s="40">
        <v>9.953135625E9</v>
      </c>
      <c r="H498" s="40">
        <v>9.871115268E9</v>
      </c>
      <c r="I498" s="31" t="s">
        <v>826</v>
      </c>
      <c r="J498" s="31" t="s">
        <v>2771</v>
      </c>
      <c r="K498" s="31" t="s">
        <v>1081</v>
      </c>
      <c r="L498" s="31" t="s">
        <v>2772</v>
      </c>
      <c r="M498" s="30" t="s">
        <v>854</v>
      </c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ht="18.0" customHeight="1">
      <c r="A499" s="30">
        <v>498.0</v>
      </c>
      <c r="B499" s="40" t="s">
        <v>2773</v>
      </c>
      <c r="C499" s="72">
        <v>39867.720555555556</v>
      </c>
      <c r="D499" s="39"/>
      <c r="E499" s="40" t="s">
        <v>2774</v>
      </c>
      <c r="F499" s="31" t="s">
        <v>2775</v>
      </c>
      <c r="G499" s="40">
        <v>9.008448909E9</v>
      </c>
      <c r="H499" s="40">
        <v>9.008448909E9</v>
      </c>
      <c r="I499" s="31" t="s">
        <v>826</v>
      </c>
      <c r="J499" s="31" t="s">
        <v>1058</v>
      </c>
      <c r="K499" s="31" t="s">
        <v>858</v>
      </c>
      <c r="L499" s="31" t="s">
        <v>2776</v>
      </c>
      <c r="M499" s="30" t="s">
        <v>854</v>
      </c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ht="18.0" customHeight="1">
      <c r="A500" s="30">
        <v>499.0</v>
      </c>
      <c r="B500" s="40" t="s">
        <v>2777</v>
      </c>
      <c r="C500" s="72">
        <v>39867.72814814815</v>
      </c>
      <c r="D500" s="39"/>
      <c r="E500" s="40" t="s">
        <v>2778</v>
      </c>
      <c r="F500" s="31" t="s">
        <v>2179</v>
      </c>
      <c r="G500" s="40">
        <v>3.05171E7</v>
      </c>
      <c r="H500" s="40">
        <v>9.903977797E9</v>
      </c>
      <c r="I500" s="31" t="s">
        <v>826</v>
      </c>
      <c r="J500" s="31" t="s">
        <v>2112</v>
      </c>
      <c r="K500" s="31" t="s">
        <v>828</v>
      </c>
      <c r="L500" s="31" t="s">
        <v>2779</v>
      </c>
      <c r="M500" s="30" t="s">
        <v>854</v>
      </c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ht="18.0" customHeight="1">
      <c r="A501" s="30">
        <v>500.0</v>
      </c>
      <c r="B501" s="40" t="s">
        <v>2780</v>
      </c>
      <c r="C501" s="72">
        <v>39867.74140046296</v>
      </c>
      <c r="D501" s="39"/>
      <c r="E501" s="40" t="s">
        <v>2781</v>
      </c>
      <c r="F501" s="31" t="s">
        <v>1840</v>
      </c>
      <c r="G501" s="40">
        <v>5000287.0</v>
      </c>
      <c r="H501" s="40">
        <v>9.81490963E9</v>
      </c>
      <c r="I501" s="31" t="s">
        <v>826</v>
      </c>
      <c r="J501" s="31" t="s">
        <v>1272</v>
      </c>
      <c r="K501" s="31" t="s">
        <v>858</v>
      </c>
      <c r="L501" s="31" t="s">
        <v>2782</v>
      </c>
      <c r="M501" s="30" t="s">
        <v>854</v>
      </c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ht="18.0" customHeight="1">
      <c r="A502" s="30">
        <v>501.0</v>
      </c>
      <c r="B502" s="40" t="s">
        <v>2783</v>
      </c>
      <c r="C502" s="72">
        <v>39867.76770833333</v>
      </c>
      <c r="D502" s="39"/>
      <c r="E502" s="40" t="s">
        <v>2784</v>
      </c>
      <c r="F502" s="31" t="s">
        <v>1109</v>
      </c>
      <c r="G502" s="40">
        <v>9.811413201E9</v>
      </c>
      <c r="H502" s="40">
        <v>9.811413201E9</v>
      </c>
      <c r="I502" s="31" t="s">
        <v>826</v>
      </c>
      <c r="J502" s="31" t="s">
        <v>1007</v>
      </c>
      <c r="K502" s="31" t="s">
        <v>1008</v>
      </c>
      <c r="L502" s="31" t="s">
        <v>2785</v>
      </c>
      <c r="M502" s="30" t="s">
        <v>854</v>
      </c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ht="18.0" customHeight="1">
      <c r="A503" s="30">
        <v>502.0</v>
      </c>
      <c r="B503" s="40" t="s">
        <v>2786</v>
      </c>
      <c r="C503" s="72">
        <v>39867.82487268518</v>
      </c>
      <c r="D503" s="39"/>
      <c r="E503" s="40" t="s">
        <v>2787</v>
      </c>
      <c r="F503" s="31" t="s">
        <v>2788</v>
      </c>
      <c r="G503" s="40">
        <v>9.707031039E9</v>
      </c>
      <c r="H503" s="40">
        <v>9.707031039E9</v>
      </c>
      <c r="I503" s="31" t="s">
        <v>826</v>
      </c>
      <c r="J503" s="31" t="s">
        <v>1100</v>
      </c>
      <c r="K503" s="31" t="s">
        <v>840</v>
      </c>
      <c r="L503" s="31" t="s">
        <v>2789</v>
      </c>
      <c r="M503" s="30" t="s">
        <v>854</v>
      </c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ht="18.0" customHeight="1">
      <c r="A504" s="30">
        <v>503.0</v>
      </c>
      <c r="B504" s="40" t="s">
        <v>2790</v>
      </c>
      <c r="C504" s="72">
        <v>39564.83675925926</v>
      </c>
      <c r="D504" s="39">
        <v>39610.52930555555</v>
      </c>
      <c r="E504" s="40" t="s">
        <v>2791</v>
      </c>
      <c r="F504" s="31" t="s">
        <v>2322</v>
      </c>
      <c r="G504" s="40">
        <v>9.873081868E9</v>
      </c>
      <c r="H504" s="40">
        <v>9.873081868E9</v>
      </c>
      <c r="I504" s="31" t="s">
        <v>826</v>
      </c>
      <c r="J504" s="31" t="s">
        <v>2792</v>
      </c>
      <c r="K504" s="31" t="s">
        <v>2793</v>
      </c>
      <c r="L504" s="31" t="s">
        <v>2794</v>
      </c>
      <c r="M504" s="30" t="s">
        <v>830</v>
      </c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ht="18.0" customHeight="1">
      <c r="A505" s="30">
        <v>504.0</v>
      </c>
      <c r="B505" s="40" t="s">
        <v>2795</v>
      </c>
      <c r="C505" s="72">
        <v>39574.58578703704</v>
      </c>
      <c r="D505" s="39">
        <v>39613.46686342593</v>
      </c>
      <c r="E505" s="40" t="s">
        <v>2796</v>
      </c>
      <c r="F505" s="31" t="s">
        <v>934</v>
      </c>
      <c r="G505" s="40">
        <v>9.350775494E9</v>
      </c>
      <c r="H505" s="40">
        <v>9.350775494E9</v>
      </c>
      <c r="I505" s="31" t="s">
        <v>826</v>
      </c>
      <c r="J505" s="31" t="s">
        <v>2238</v>
      </c>
      <c r="K505" s="31" t="s">
        <v>2797</v>
      </c>
      <c r="L505" s="31" t="s">
        <v>2798</v>
      </c>
      <c r="M505" s="30" t="s">
        <v>830</v>
      </c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ht="18.0" customHeight="1">
      <c r="A506" s="30">
        <v>505.0</v>
      </c>
      <c r="B506" s="40" t="s">
        <v>2799</v>
      </c>
      <c r="C506" s="72">
        <v>39574.59050925926</v>
      </c>
      <c r="D506" s="39">
        <v>39603.83684027778</v>
      </c>
      <c r="E506" s="40" t="s">
        <v>2800</v>
      </c>
      <c r="F506" s="31" t="s">
        <v>934</v>
      </c>
      <c r="G506" s="40">
        <v>9.350775494E9</v>
      </c>
      <c r="H506" s="40">
        <v>9.350775494E9</v>
      </c>
      <c r="I506" s="31" t="s">
        <v>826</v>
      </c>
      <c r="J506" s="31" t="s">
        <v>2238</v>
      </c>
      <c r="K506" s="31" t="s">
        <v>2797</v>
      </c>
      <c r="L506" s="31" t="s">
        <v>2801</v>
      </c>
      <c r="M506" s="30" t="s">
        <v>830</v>
      </c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ht="18.0" customHeight="1">
      <c r="A507" s="30">
        <v>506.0</v>
      </c>
      <c r="B507" s="40" t="s">
        <v>2802</v>
      </c>
      <c r="C507" s="72">
        <v>39574.78265046296</v>
      </c>
      <c r="D507" s="39">
        <v>39616.482303240744</v>
      </c>
      <c r="E507" s="40" t="s">
        <v>2803</v>
      </c>
      <c r="F507" s="31" t="s">
        <v>1316</v>
      </c>
      <c r="G507" s="40">
        <v>9.87120849E9</v>
      </c>
      <c r="H507" s="40">
        <v>9.87120849E9</v>
      </c>
      <c r="I507" s="31" t="s">
        <v>826</v>
      </c>
      <c r="J507" s="31" t="s">
        <v>1542</v>
      </c>
      <c r="K507" s="31" t="s">
        <v>2804</v>
      </c>
      <c r="L507" s="31" t="s">
        <v>2805</v>
      </c>
      <c r="M507" s="30" t="s">
        <v>830</v>
      </c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ht="18.0" customHeight="1">
      <c r="A508" s="30">
        <v>507.0</v>
      </c>
      <c r="B508" s="40" t="s">
        <v>2806</v>
      </c>
      <c r="C508" s="72">
        <v>39575.54337962963</v>
      </c>
      <c r="D508" s="39">
        <v>39616.390706018516</v>
      </c>
      <c r="E508" s="40" t="s">
        <v>2807</v>
      </c>
      <c r="F508" s="31" t="s">
        <v>1316</v>
      </c>
      <c r="G508" s="40">
        <v>9.873298515E9</v>
      </c>
      <c r="H508" s="40">
        <v>9.873298515E9</v>
      </c>
      <c r="I508" s="31" t="s">
        <v>826</v>
      </c>
      <c r="J508" s="31" t="s">
        <v>2808</v>
      </c>
      <c r="K508" s="31" t="s">
        <v>2809</v>
      </c>
      <c r="L508" s="31" t="s">
        <v>2810</v>
      </c>
      <c r="M508" s="30" t="s">
        <v>830</v>
      </c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ht="18.0" customHeight="1">
      <c r="A509" s="30">
        <v>508.0</v>
      </c>
      <c r="B509" s="40" t="s">
        <v>2811</v>
      </c>
      <c r="C509" s="72">
        <v>39575.65168981482</v>
      </c>
      <c r="D509" s="39">
        <v>39601.4125</v>
      </c>
      <c r="E509" s="40" t="s">
        <v>2812</v>
      </c>
      <c r="F509" s="31" t="s">
        <v>1109</v>
      </c>
      <c r="G509" s="40">
        <v>9.810428942E9</v>
      </c>
      <c r="H509" s="40">
        <v>9.810428942E9</v>
      </c>
      <c r="I509" s="31" t="s">
        <v>826</v>
      </c>
      <c r="J509" s="31" t="s">
        <v>2813</v>
      </c>
      <c r="K509" s="31" t="s">
        <v>2814</v>
      </c>
      <c r="L509" s="31" t="s">
        <v>2815</v>
      </c>
      <c r="M509" s="30" t="s">
        <v>830</v>
      </c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ht="18.0" customHeight="1">
      <c r="A510" s="30">
        <v>509.0</v>
      </c>
      <c r="B510" s="40" t="s">
        <v>2816</v>
      </c>
      <c r="C510" s="72">
        <v>39580.468356481484</v>
      </c>
      <c r="D510" s="39">
        <v>39618.66673611111</v>
      </c>
      <c r="E510" s="40" t="s">
        <v>2817</v>
      </c>
      <c r="F510" s="31" t="s">
        <v>1623</v>
      </c>
      <c r="G510" s="40">
        <v>9.855280188E9</v>
      </c>
      <c r="H510" s="40">
        <v>9.855280188E9</v>
      </c>
      <c r="I510" s="31" t="s">
        <v>826</v>
      </c>
      <c r="J510" s="31" t="s">
        <v>913</v>
      </c>
      <c r="K510" s="31" t="s">
        <v>2818</v>
      </c>
      <c r="L510" s="31" t="s">
        <v>2819</v>
      </c>
      <c r="M510" s="30" t="s">
        <v>830</v>
      </c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ht="18.0" customHeight="1">
      <c r="A511" s="30">
        <v>510.0</v>
      </c>
      <c r="B511" s="40" t="s">
        <v>2820</v>
      </c>
      <c r="C511" s="72">
        <v>39581.44484953704</v>
      </c>
      <c r="D511" s="39">
        <v>39611.811377314814</v>
      </c>
      <c r="E511" s="40" t="s">
        <v>2821</v>
      </c>
      <c r="F511" s="31" t="s">
        <v>1869</v>
      </c>
      <c r="G511" s="40">
        <v>9.818294588E9</v>
      </c>
      <c r="H511" s="40">
        <v>9.818294588E9</v>
      </c>
      <c r="I511" s="31" t="s">
        <v>826</v>
      </c>
      <c r="J511" s="31" t="s">
        <v>2822</v>
      </c>
      <c r="K511" s="31" t="s">
        <v>2823</v>
      </c>
      <c r="L511" s="31" t="s">
        <v>2824</v>
      </c>
      <c r="M511" s="30" t="s">
        <v>830</v>
      </c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ht="18.0" customHeight="1">
      <c r="A512" s="30">
        <v>511.0</v>
      </c>
      <c r="B512" s="40" t="s">
        <v>2825</v>
      </c>
      <c r="C512" s="72">
        <v>39581.448796296296</v>
      </c>
      <c r="D512" s="39">
        <v>39608.691608796296</v>
      </c>
      <c r="E512" s="40" t="s">
        <v>2826</v>
      </c>
      <c r="F512" s="31" t="s">
        <v>2827</v>
      </c>
      <c r="G512" s="40">
        <v>9.845256988E9</v>
      </c>
      <c r="H512" s="40">
        <v>9.845256988E9</v>
      </c>
      <c r="I512" s="31" t="s">
        <v>826</v>
      </c>
      <c r="J512" s="31" t="s">
        <v>1973</v>
      </c>
      <c r="K512" s="31" t="s">
        <v>2828</v>
      </c>
      <c r="L512" s="31" t="s">
        <v>2829</v>
      </c>
      <c r="M512" s="30" t="s">
        <v>830</v>
      </c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ht="18.0" customHeight="1">
      <c r="A513" s="30">
        <v>512.0</v>
      </c>
      <c r="B513" s="40" t="s">
        <v>2830</v>
      </c>
      <c r="C513" s="72">
        <v>39581.58298611111</v>
      </c>
      <c r="D513" s="39">
        <v>39622.40712962963</v>
      </c>
      <c r="E513" s="40" t="s">
        <v>2831</v>
      </c>
      <c r="F513" s="31" t="s">
        <v>934</v>
      </c>
      <c r="G513" s="40">
        <v>9.810230522E9</v>
      </c>
      <c r="H513" s="40">
        <v>9.810230522E9</v>
      </c>
      <c r="I513" s="31" t="s">
        <v>826</v>
      </c>
      <c r="J513" s="31" t="s">
        <v>1988</v>
      </c>
      <c r="K513" s="31" t="s">
        <v>2828</v>
      </c>
      <c r="L513" s="31" t="s">
        <v>2832</v>
      </c>
      <c r="M513" s="30" t="s">
        <v>830</v>
      </c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ht="18.0" customHeight="1">
      <c r="A514" s="30">
        <v>513.0</v>
      </c>
      <c r="B514" s="40" t="s">
        <v>2833</v>
      </c>
      <c r="C514" s="72">
        <v>39581.67731481481</v>
      </c>
      <c r="D514" s="39">
        <v>39609.6221875</v>
      </c>
      <c r="E514" s="40" t="s">
        <v>2834</v>
      </c>
      <c r="F514" s="31" t="s">
        <v>955</v>
      </c>
      <c r="G514" s="40">
        <v>2.5458146E7</v>
      </c>
      <c r="H514" s="40">
        <v>9.270784036E9</v>
      </c>
      <c r="I514" s="31" t="s">
        <v>826</v>
      </c>
      <c r="J514" s="31" t="s">
        <v>827</v>
      </c>
      <c r="K514" s="31" t="s">
        <v>2835</v>
      </c>
      <c r="L514" s="31" t="s">
        <v>2836</v>
      </c>
      <c r="M514" s="30" t="s">
        <v>830</v>
      </c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ht="18.0" customHeight="1">
      <c r="A515" s="30">
        <v>514.0</v>
      </c>
      <c r="B515" s="40" t="s">
        <v>2837</v>
      </c>
      <c r="C515" s="72">
        <v>39582.52982638889</v>
      </c>
      <c r="D515" s="39">
        <v>39617.68597222222</v>
      </c>
      <c r="E515" s="40" t="s">
        <v>2838</v>
      </c>
      <c r="F515" s="31" t="s">
        <v>934</v>
      </c>
      <c r="G515" s="40">
        <v>9.910493394E9</v>
      </c>
      <c r="H515" s="40">
        <v>9.911807141E9</v>
      </c>
      <c r="I515" s="31" t="s">
        <v>826</v>
      </c>
      <c r="J515" s="31" t="s">
        <v>2839</v>
      </c>
      <c r="K515" s="31" t="s">
        <v>2840</v>
      </c>
      <c r="L515" s="31" t="s">
        <v>2841</v>
      </c>
      <c r="M515" s="30" t="s">
        <v>830</v>
      </c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ht="18.0" customHeight="1">
      <c r="A516" s="30">
        <v>515.0</v>
      </c>
      <c r="B516" s="40" t="s">
        <v>2842</v>
      </c>
      <c r="C516" s="72">
        <v>39583.48222222222</v>
      </c>
      <c r="D516" s="39">
        <v>39603.696550925924</v>
      </c>
      <c r="E516" s="40" t="s">
        <v>2843</v>
      </c>
      <c r="F516" s="31" t="s">
        <v>1057</v>
      </c>
      <c r="G516" s="40">
        <v>9.903245857E9</v>
      </c>
      <c r="H516" s="40"/>
      <c r="I516" s="31" t="s">
        <v>826</v>
      </c>
      <c r="J516" s="31" t="s">
        <v>2205</v>
      </c>
      <c r="K516" s="31" t="s">
        <v>2844</v>
      </c>
      <c r="L516" s="31" t="s">
        <v>2845</v>
      </c>
      <c r="M516" s="30" t="s">
        <v>830</v>
      </c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ht="18.0" customHeight="1">
      <c r="A517" s="30">
        <v>516.0</v>
      </c>
      <c r="B517" s="40" t="s">
        <v>2846</v>
      </c>
      <c r="C517" s="72">
        <v>39583.58615740741</v>
      </c>
      <c r="D517" s="39">
        <v>39613.46760416667</v>
      </c>
      <c r="E517" s="40" t="s">
        <v>2847</v>
      </c>
      <c r="F517" s="31" t="s">
        <v>833</v>
      </c>
      <c r="G517" s="40">
        <v>9.868164575E9</v>
      </c>
      <c r="H517" s="40"/>
      <c r="I517" s="31" t="s">
        <v>826</v>
      </c>
      <c r="J517" s="31" t="s">
        <v>834</v>
      </c>
      <c r="K517" s="31" t="s">
        <v>2848</v>
      </c>
      <c r="L517" s="31" t="s">
        <v>2849</v>
      </c>
      <c r="M517" s="30" t="s">
        <v>830</v>
      </c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ht="18.0" customHeight="1">
      <c r="A518" s="30">
        <v>517.0</v>
      </c>
      <c r="B518" s="40" t="s">
        <v>2850</v>
      </c>
      <c r="C518" s="72">
        <v>39585.55693287037</v>
      </c>
      <c r="D518" s="39">
        <v>39603.688055555554</v>
      </c>
      <c r="E518" s="40" t="s">
        <v>2851</v>
      </c>
      <c r="F518" s="31" t="s">
        <v>2852</v>
      </c>
      <c r="G518" s="40">
        <v>9.433052573E9</v>
      </c>
      <c r="H518" s="40">
        <v>9.433052573E9</v>
      </c>
      <c r="I518" s="31" t="s">
        <v>826</v>
      </c>
      <c r="J518" s="31" t="s">
        <v>2853</v>
      </c>
      <c r="K518" s="31" t="s">
        <v>2854</v>
      </c>
      <c r="L518" s="31" t="s">
        <v>2855</v>
      </c>
      <c r="M518" s="30" t="s">
        <v>830</v>
      </c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ht="18.0" customHeight="1">
      <c r="A519" s="30">
        <v>518.0</v>
      </c>
      <c r="B519" s="40" t="s">
        <v>2856</v>
      </c>
      <c r="C519" s="72">
        <v>39585.695439814815</v>
      </c>
      <c r="D519" s="39">
        <v>39603.54513888889</v>
      </c>
      <c r="E519" s="40" t="s">
        <v>2857</v>
      </c>
      <c r="F519" s="31" t="s">
        <v>1316</v>
      </c>
      <c r="G519" s="40">
        <v>9.416348353E9</v>
      </c>
      <c r="H519" s="40">
        <v>9.416348353E9</v>
      </c>
      <c r="I519" s="31" t="s">
        <v>826</v>
      </c>
      <c r="J519" s="31" t="s">
        <v>2858</v>
      </c>
      <c r="K519" s="31" t="s">
        <v>2859</v>
      </c>
      <c r="L519" s="31" t="s">
        <v>2860</v>
      </c>
      <c r="M519" s="30" t="s">
        <v>830</v>
      </c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ht="18.0" customHeight="1">
      <c r="A520" s="30">
        <v>519.0</v>
      </c>
      <c r="B520" s="40" t="s">
        <v>2861</v>
      </c>
      <c r="C520" s="72">
        <v>39587.536458333336</v>
      </c>
      <c r="D520" s="39">
        <v>39618.66998842593</v>
      </c>
      <c r="E520" s="40" t="s">
        <v>2862</v>
      </c>
      <c r="F520" s="31" t="s">
        <v>2863</v>
      </c>
      <c r="G520" s="40">
        <v>9.417503468E9</v>
      </c>
      <c r="H520" s="40">
        <v>9.417503468E9</v>
      </c>
      <c r="I520" s="31" t="s">
        <v>826</v>
      </c>
      <c r="J520" s="31" t="s">
        <v>2864</v>
      </c>
      <c r="K520" s="31" t="s">
        <v>2809</v>
      </c>
      <c r="L520" s="31" t="s">
        <v>2865</v>
      </c>
      <c r="M520" s="30" t="s">
        <v>830</v>
      </c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ht="18.0" customHeight="1">
      <c r="A521" s="30">
        <v>520.0</v>
      </c>
      <c r="B521" s="40" t="s">
        <v>2866</v>
      </c>
      <c r="C521" s="72">
        <v>39589.63982638889</v>
      </c>
      <c r="D521" s="39">
        <v>39613.47405092593</v>
      </c>
      <c r="E521" s="40" t="s">
        <v>213</v>
      </c>
      <c r="F521" s="31" t="s">
        <v>833</v>
      </c>
      <c r="G521" s="40">
        <v>9.313055547E9</v>
      </c>
      <c r="H521" s="40">
        <v>9.313055547E9</v>
      </c>
      <c r="I521" s="31" t="s">
        <v>826</v>
      </c>
      <c r="J521" s="31" t="s">
        <v>2867</v>
      </c>
      <c r="K521" s="31" t="s">
        <v>2868</v>
      </c>
      <c r="L521" s="31" t="s">
        <v>2869</v>
      </c>
      <c r="M521" s="30" t="s">
        <v>830</v>
      </c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ht="18.0" customHeight="1">
      <c r="A522" s="30">
        <v>521.0</v>
      </c>
      <c r="B522" s="40" t="s">
        <v>2870</v>
      </c>
      <c r="C522" s="72">
        <v>39590.563576388886</v>
      </c>
      <c r="D522" s="39">
        <v>39613.495787037034</v>
      </c>
      <c r="E522" s="40" t="s">
        <v>2871</v>
      </c>
      <c r="F522" s="31" t="s">
        <v>833</v>
      </c>
      <c r="G522" s="40">
        <v>2.3386086E7</v>
      </c>
      <c r="H522" s="40">
        <v>2.3386086E7</v>
      </c>
      <c r="I522" s="31" t="s">
        <v>826</v>
      </c>
      <c r="J522" s="31" t="s">
        <v>1140</v>
      </c>
      <c r="K522" s="31" t="s">
        <v>2868</v>
      </c>
      <c r="L522" s="31" t="s">
        <v>2872</v>
      </c>
      <c r="M522" s="30" t="s">
        <v>830</v>
      </c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ht="18.0" customHeight="1">
      <c r="A523" s="30">
        <v>522.0</v>
      </c>
      <c r="B523" s="40" t="s">
        <v>2873</v>
      </c>
      <c r="C523" s="72">
        <v>39590.570543981485</v>
      </c>
      <c r="D523" s="39">
        <v>39601.43570601852</v>
      </c>
      <c r="E523" s="40" t="s">
        <v>2874</v>
      </c>
      <c r="F523" s="31" t="s">
        <v>2875</v>
      </c>
      <c r="G523" s="40">
        <v>2.223693678E9</v>
      </c>
      <c r="H523" s="40"/>
      <c r="I523" s="31" t="s">
        <v>826</v>
      </c>
      <c r="J523" s="31" t="s">
        <v>2876</v>
      </c>
      <c r="K523" s="31" t="s">
        <v>2814</v>
      </c>
      <c r="L523" s="31" t="s">
        <v>2877</v>
      </c>
      <c r="M523" s="30" t="s">
        <v>830</v>
      </c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ht="18.0" customHeight="1">
      <c r="A524" s="30">
        <v>523.0</v>
      </c>
      <c r="B524" s="40" t="s">
        <v>2878</v>
      </c>
      <c r="C524" s="72">
        <v>39591.66899305556</v>
      </c>
      <c r="D524" s="39">
        <v>39601.55013888889</v>
      </c>
      <c r="E524" s="40" t="s">
        <v>2879</v>
      </c>
      <c r="F524" s="31" t="s">
        <v>993</v>
      </c>
      <c r="G524" s="40">
        <v>9.223243489E9</v>
      </c>
      <c r="H524" s="40">
        <v>9.223243489E9</v>
      </c>
      <c r="I524" s="31" t="s">
        <v>826</v>
      </c>
      <c r="J524" s="31" t="s">
        <v>913</v>
      </c>
      <c r="K524" s="31" t="s">
        <v>2818</v>
      </c>
      <c r="L524" s="31" t="s">
        <v>2880</v>
      </c>
      <c r="M524" s="30" t="s">
        <v>830</v>
      </c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ht="18.0" customHeight="1">
      <c r="A525" s="30">
        <v>524.0</v>
      </c>
      <c r="B525" s="40" t="s">
        <v>2881</v>
      </c>
      <c r="C525" s="72">
        <v>39592.46123842592</v>
      </c>
      <c r="D525" s="39">
        <v>39603.839421296296</v>
      </c>
      <c r="E525" s="40" t="s">
        <v>2882</v>
      </c>
      <c r="F525" s="31" t="s">
        <v>934</v>
      </c>
      <c r="G525" s="40">
        <v>9.899106357E9</v>
      </c>
      <c r="H525" s="40"/>
      <c r="I525" s="31" t="s">
        <v>826</v>
      </c>
      <c r="J525" s="31" t="s">
        <v>1440</v>
      </c>
      <c r="K525" s="31" t="s">
        <v>2859</v>
      </c>
      <c r="L525" s="31" t="s">
        <v>2883</v>
      </c>
      <c r="M525" s="30" t="s">
        <v>830</v>
      </c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ht="18.0" customHeight="1">
      <c r="A526" s="30">
        <v>525.0</v>
      </c>
      <c r="B526" s="40" t="s">
        <v>2884</v>
      </c>
      <c r="C526" s="72">
        <v>39592.60894675926</v>
      </c>
      <c r="D526" s="39">
        <v>39626.41271990741</v>
      </c>
      <c r="E526" s="40" t="s">
        <v>2885</v>
      </c>
      <c r="F526" s="31" t="s">
        <v>1869</v>
      </c>
      <c r="G526" s="40">
        <v>9.899802116E9</v>
      </c>
      <c r="H526" s="40">
        <v>9.899802116E9</v>
      </c>
      <c r="I526" s="31" t="s">
        <v>826</v>
      </c>
      <c r="J526" s="31" t="s">
        <v>2886</v>
      </c>
      <c r="K526" s="31" t="s">
        <v>2887</v>
      </c>
      <c r="L526" s="31" t="s">
        <v>2888</v>
      </c>
      <c r="M526" s="30" t="s">
        <v>830</v>
      </c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ht="18.0" customHeight="1">
      <c r="A527" s="30">
        <v>526.0</v>
      </c>
      <c r="B527" s="40" t="s">
        <v>2889</v>
      </c>
      <c r="C527" s="72">
        <v>39592.639189814814</v>
      </c>
      <c r="D527" s="39">
        <v>39624.48349537037</v>
      </c>
      <c r="E527" s="40" t="s">
        <v>2890</v>
      </c>
      <c r="F527" s="31" t="s">
        <v>1340</v>
      </c>
      <c r="G527" s="40">
        <v>9.999312106E9</v>
      </c>
      <c r="H527" s="40">
        <v>9.999312106E9</v>
      </c>
      <c r="I527" s="31" t="s">
        <v>826</v>
      </c>
      <c r="J527" s="31" t="s">
        <v>2891</v>
      </c>
      <c r="K527" s="31" t="s">
        <v>2892</v>
      </c>
      <c r="L527" s="31" t="s">
        <v>2893</v>
      </c>
      <c r="M527" s="30" t="s">
        <v>830</v>
      </c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ht="18.0" customHeight="1">
      <c r="A528" s="30">
        <v>527.0</v>
      </c>
      <c r="B528" s="40" t="s">
        <v>2894</v>
      </c>
      <c r="C528" s="72">
        <v>39592.65403935185</v>
      </c>
      <c r="D528" s="39">
        <v>39613.49377314815</v>
      </c>
      <c r="E528" s="40" t="s">
        <v>2895</v>
      </c>
      <c r="F528" s="31" t="s">
        <v>877</v>
      </c>
      <c r="G528" s="40">
        <v>9.818436634E9</v>
      </c>
      <c r="H528" s="40">
        <v>9.818436634E9</v>
      </c>
      <c r="I528" s="31" t="s">
        <v>826</v>
      </c>
      <c r="J528" s="31" t="s">
        <v>913</v>
      </c>
      <c r="K528" s="31" t="s">
        <v>2818</v>
      </c>
      <c r="L528" s="31" t="s">
        <v>2896</v>
      </c>
      <c r="M528" s="30" t="s">
        <v>830</v>
      </c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ht="18.0" customHeight="1">
      <c r="A529" s="30">
        <v>528.0</v>
      </c>
      <c r="B529" s="40" t="s">
        <v>2897</v>
      </c>
      <c r="C529" s="72">
        <v>39592.6808912037</v>
      </c>
      <c r="D529" s="39">
        <v>39611.8103125</v>
      </c>
      <c r="E529" s="40" t="s">
        <v>2898</v>
      </c>
      <c r="F529" s="31" t="s">
        <v>833</v>
      </c>
      <c r="G529" s="40">
        <v>2.6346609E7</v>
      </c>
      <c r="H529" s="40">
        <v>2.6346609E7</v>
      </c>
      <c r="I529" s="31" t="s">
        <v>826</v>
      </c>
      <c r="J529" s="31" t="s">
        <v>2899</v>
      </c>
      <c r="K529" s="31" t="s">
        <v>2900</v>
      </c>
      <c r="L529" s="31" t="s">
        <v>2901</v>
      </c>
      <c r="M529" s="30" t="s">
        <v>830</v>
      </c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ht="18.0" customHeight="1">
      <c r="A530" s="30">
        <v>529.0</v>
      </c>
      <c r="B530" s="40" t="s">
        <v>2902</v>
      </c>
      <c r="C530" s="72">
        <v>39592.86287037037</v>
      </c>
      <c r="D530" s="39">
        <v>39624.4846875</v>
      </c>
      <c r="E530" s="40" t="s">
        <v>2903</v>
      </c>
      <c r="F530" s="31" t="s">
        <v>877</v>
      </c>
      <c r="G530" s="40">
        <v>9.818945988E9</v>
      </c>
      <c r="H530" s="40">
        <v>9.818945988E9</v>
      </c>
      <c r="I530" s="31" t="s">
        <v>826</v>
      </c>
      <c r="J530" s="31" t="s">
        <v>2904</v>
      </c>
      <c r="K530" s="31" t="s">
        <v>2905</v>
      </c>
      <c r="L530" s="31" t="s">
        <v>2906</v>
      </c>
      <c r="M530" s="30" t="s">
        <v>830</v>
      </c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ht="18.0" customHeight="1">
      <c r="A531" s="30">
        <v>530.0</v>
      </c>
      <c r="B531" s="40" t="s">
        <v>2907</v>
      </c>
      <c r="C531" s="72">
        <v>39593.663877314815</v>
      </c>
      <c r="D531" s="39">
        <v>39602.55059027778</v>
      </c>
      <c r="E531" s="40" t="s">
        <v>2908</v>
      </c>
      <c r="F531" s="31" t="s">
        <v>1439</v>
      </c>
      <c r="G531" s="40">
        <v>9.41432299E8</v>
      </c>
      <c r="H531" s="40">
        <v>9.41432299E8</v>
      </c>
      <c r="I531" s="31" t="s">
        <v>826</v>
      </c>
      <c r="J531" s="31" t="s">
        <v>2909</v>
      </c>
      <c r="K531" s="31" t="s">
        <v>2910</v>
      </c>
      <c r="L531" s="31" t="s">
        <v>2911</v>
      </c>
      <c r="M531" s="30" t="s">
        <v>830</v>
      </c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ht="18.0" customHeight="1">
      <c r="A532" s="30">
        <v>531.0</v>
      </c>
      <c r="B532" s="40" t="s">
        <v>2912</v>
      </c>
      <c r="C532" s="72">
        <v>39594.35445601852</v>
      </c>
      <c r="D532" s="39">
        <v>39613.50136574074</v>
      </c>
      <c r="E532" s="40" t="s">
        <v>2913</v>
      </c>
      <c r="F532" s="31" t="s">
        <v>833</v>
      </c>
      <c r="G532" s="40">
        <v>9.313575584E9</v>
      </c>
      <c r="H532" s="40"/>
      <c r="I532" s="31" t="s">
        <v>826</v>
      </c>
      <c r="J532" s="31" t="s">
        <v>898</v>
      </c>
      <c r="K532" s="31" t="s">
        <v>2914</v>
      </c>
      <c r="L532" s="31" t="s">
        <v>2915</v>
      </c>
      <c r="M532" s="30" t="s">
        <v>830</v>
      </c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ht="18.0" customHeight="1">
      <c r="A533" s="30">
        <v>532.0</v>
      </c>
      <c r="B533" s="40" t="s">
        <v>2916</v>
      </c>
      <c r="C533" s="72">
        <v>39594.57071759259</v>
      </c>
      <c r="D533" s="39">
        <v>39613.50435185185</v>
      </c>
      <c r="E533" s="40" t="s">
        <v>1549</v>
      </c>
      <c r="F533" s="31" t="s">
        <v>877</v>
      </c>
      <c r="G533" s="40">
        <v>9.810247627E9</v>
      </c>
      <c r="H533" s="40">
        <v>9.810247627E9</v>
      </c>
      <c r="I533" s="31" t="s">
        <v>826</v>
      </c>
      <c r="J533" s="31" t="s">
        <v>1594</v>
      </c>
      <c r="K533" s="31" t="s">
        <v>2859</v>
      </c>
      <c r="L533" s="31" t="s">
        <v>2917</v>
      </c>
      <c r="M533" s="30" t="s">
        <v>830</v>
      </c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ht="18.0" customHeight="1">
      <c r="A534" s="30">
        <v>533.0</v>
      </c>
      <c r="B534" s="40" t="s">
        <v>2918</v>
      </c>
      <c r="C534" s="72">
        <v>39595.39003472222</v>
      </c>
      <c r="D534" s="39">
        <v>39611.467256944445</v>
      </c>
      <c r="E534" s="40" t="s">
        <v>2919</v>
      </c>
      <c r="F534" s="31" t="s">
        <v>1463</v>
      </c>
      <c r="G534" s="40">
        <v>9.81403321E9</v>
      </c>
      <c r="H534" s="40">
        <v>9.81403321E9</v>
      </c>
      <c r="I534" s="31" t="s">
        <v>826</v>
      </c>
      <c r="J534" s="31" t="s">
        <v>1542</v>
      </c>
      <c r="K534" s="31" t="s">
        <v>2804</v>
      </c>
      <c r="L534" s="31" t="s">
        <v>2920</v>
      </c>
      <c r="M534" s="30" t="s">
        <v>830</v>
      </c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ht="18.0" customHeight="1">
      <c r="A535" s="30">
        <v>534.0</v>
      </c>
      <c r="B535" s="40" t="s">
        <v>2921</v>
      </c>
      <c r="C535" s="72">
        <v>39595.452048611114</v>
      </c>
      <c r="D535" s="39">
        <v>39610.79982638889</v>
      </c>
      <c r="E535" s="40" t="s">
        <v>2922</v>
      </c>
      <c r="F535" s="31" t="s">
        <v>908</v>
      </c>
      <c r="G535" s="40">
        <v>9.873748637E9</v>
      </c>
      <c r="H535" s="40">
        <v>9.873748637E9</v>
      </c>
      <c r="I535" s="31" t="s">
        <v>826</v>
      </c>
      <c r="J535" s="31" t="s">
        <v>2923</v>
      </c>
      <c r="K535" s="31" t="s">
        <v>2924</v>
      </c>
      <c r="L535" s="31" t="s">
        <v>2925</v>
      </c>
      <c r="M535" s="30" t="s">
        <v>830</v>
      </c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ht="18.0" customHeight="1">
      <c r="A536" s="30">
        <v>535.0</v>
      </c>
      <c r="B536" s="40" t="s">
        <v>2926</v>
      </c>
      <c r="C536" s="72">
        <v>39596.66846064815</v>
      </c>
      <c r="D536" s="39">
        <v>39606.51863425926</v>
      </c>
      <c r="E536" s="40" t="s">
        <v>2927</v>
      </c>
      <c r="F536" s="31" t="s">
        <v>2928</v>
      </c>
      <c r="G536" s="40">
        <v>9.434005933E9</v>
      </c>
      <c r="H536" s="40"/>
      <c r="I536" s="31" t="s">
        <v>826</v>
      </c>
      <c r="J536" s="31" t="s">
        <v>2929</v>
      </c>
      <c r="K536" s="31" t="s">
        <v>2814</v>
      </c>
      <c r="L536" s="31" t="s">
        <v>2930</v>
      </c>
      <c r="M536" s="30" t="s">
        <v>830</v>
      </c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ht="18.0" customHeight="1">
      <c r="A537" s="30">
        <v>536.0</v>
      </c>
      <c r="B537" s="40" t="s">
        <v>2931</v>
      </c>
      <c r="C537" s="72">
        <v>39596.70263888889</v>
      </c>
      <c r="D537" s="39">
        <v>39602.81193287037</v>
      </c>
      <c r="E537" s="40" t="s">
        <v>2932</v>
      </c>
      <c r="F537" s="31" t="s">
        <v>934</v>
      </c>
      <c r="G537" s="40">
        <v>9.971357117E9</v>
      </c>
      <c r="H537" s="40">
        <v>9.71357117E8</v>
      </c>
      <c r="I537" s="31" t="s">
        <v>826</v>
      </c>
      <c r="J537" s="31" t="s">
        <v>2933</v>
      </c>
      <c r="K537" s="31" t="s">
        <v>2934</v>
      </c>
      <c r="L537" s="31" t="s">
        <v>2935</v>
      </c>
      <c r="M537" s="30" t="s">
        <v>830</v>
      </c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ht="18.0" customHeight="1">
      <c r="A538" s="30">
        <v>537.0</v>
      </c>
      <c r="B538" s="40" t="s">
        <v>2936</v>
      </c>
      <c r="C538" s="72">
        <v>39596.91365740741</v>
      </c>
      <c r="D538" s="39">
        <v>39618.45837962963</v>
      </c>
      <c r="E538" s="40" t="s">
        <v>2937</v>
      </c>
      <c r="F538" s="31" t="s">
        <v>1109</v>
      </c>
      <c r="G538" s="40">
        <v>9.871827447E9</v>
      </c>
      <c r="H538" s="40"/>
      <c r="I538" s="31" t="s">
        <v>826</v>
      </c>
      <c r="J538" s="31" t="s">
        <v>827</v>
      </c>
      <c r="K538" s="31" t="s">
        <v>2914</v>
      </c>
      <c r="L538" s="31" t="s">
        <v>2938</v>
      </c>
      <c r="M538" s="30" t="s">
        <v>830</v>
      </c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ht="18.0" customHeight="1">
      <c r="A539" s="30">
        <v>538.0</v>
      </c>
      <c r="B539" s="40" t="s">
        <v>2939</v>
      </c>
      <c r="C539" s="72">
        <v>39597.410208333335</v>
      </c>
      <c r="D539" s="39">
        <v>39613.50739583333</v>
      </c>
      <c r="E539" s="40" t="s">
        <v>2940</v>
      </c>
      <c r="F539" s="31" t="s">
        <v>1819</v>
      </c>
      <c r="G539" s="40">
        <v>9.868568297E9</v>
      </c>
      <c r="H539" s="40">
        <v>9.868568297E9</v>
      </c>
      <c r="I539" s="31" t="s">
        <v>826</v>
      </c>
      <c r="J539" s="31" t="s">
        <v>2941</v>
      </c>
      <c r="K539" s="31" t="s">
        <v>2942</v>
      </c>
      <c r="L539" s="31" t="s">
        <v>2943</v>
      </c>
      <c r="M539" s="30" t="s">
        <v>830</v>
      </c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ht="18.0" customHeight="1">
      <c r="A540" s="30">
        <v>539.0</v>
      </c>
      <c r="B540" s="40" t="s">
        <v>2944</v>
      </c>
      <c r="C540" s="72">
        <v>39597.45625</v>
      </c>
      <c r="D540" s="39">
        <v>39610.40173611111</v>
      </c>
      <c r="E540" s="40" t="s">
        <v>646</v>
      </c>
      <c r="F540" s="31" t="s">
        <v>2945</v>
      </c>
      <c r="G540" s="40">
        <v>9.896063838E9</v>
      </c>
      <c r="H540" s="40">
        <v>9.896063838E9</v>
      </c>
      <c r="I540" s="31" t="s">
        <v>826</v>
      </c>
      <c r="J540" s="31" t="s">
        <v>857</v>
      </c>
      <c r="K540" s="31" t="s">
        <v>2946</v>
      </c>
      <c r="L540" s="31" t="s">
        <v>2947</v>
      </c>
      <c r="M540" s="30" t="s">
        <v>830</v>
      </c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ht="18.0" customHeight="1">
      <c r="A541" s="30">
        <v>540.0</v>
      </c>
      <c r="B541" s="40" t="s">
        <v>2948</v>
      </c>
      <c r="C541" s="72">
        <v>39597.485983796294</v>
      </c>
      <c r="D541" s="39">
        <v>39606.76075231482</v>
      </c>
      <c r="E541" s="40" t="s">
        <v>2949</v>
      </c>
      <c r="F541" s="31" t="s">
        <v>833</v>
      </c>
      <c r="G541" s="40">
        <v>2.6125738E7</v>
      </c>
      <c r="H541" s="40">
        <v>9.910733044E9</v>
      </c>
      <c r="I541" s="31" t="s">
        <v>826</v>
      </c>
      <c r="J541" s="31" t="s">
        <v>1246</v>
      </c>
      <c r="K541" s="31" t="s">
        <v>2950</v>
      </c>
      <c r="L541" s="31" t="s">
        <v>2951</v>
      </c>
      <c r="M541" s="30" t="s">
        <v>830</v>
      </c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ht="18.0" customHeight="1">
      <c r="A542" s="30">
        <v>541.0</v>
      </c>
      <c r="B542" s="40" t="s">
        <v>2952</v>
      </c>
      <c r="C542" s="72">
        <v>39597.55946759259</v>
      </c>
      <c r="D542" s="39">
        <v>39601.787083333336</v>
      </c>
      <c r="E542" s="40" t="s">
        <v>2953</v>
      </c>
      <c r="F542" s="31" t="s">
        <v>2954</v>
      </c>
      <c r="G542" s="40">
        <v>9.411081813E9</v>
      </c>
      <c r="H542" s="40">
        <v>9.411081813E9</v>
      </c>
      <c r="I542" s="31" t="s">
        <v>826</v>
      </c>
      <c r="J542" s="31" t="s">
        <v>1275</v>
      </c>
      <c r="K542" s="31" t="s">
        <v>2859</v>
      </c>
      <c r="L542" s="31" t="s">
        <v>2955</v>
      </c>
      <c r="M542" s="30" t="s">
        <v>830</v>
      </c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ht="18.0" customHeight="1">
      <c r="A543" s="30">
        <v>542.0</v>
      </c>
      <c r="B543" s="40" t="s">
        <v>2956</v>
      </c>
      <c r="C543" s="72">
        <v>39597.58793981482</v>
      </c>
      <c r="D543" s="39">
        <v>39611.553090277775</v>
      </c>
      <c r="E543" s="40" t="s">
        <v>2957</v>
      </c>
      <c r="F543" s="31" t="s">
        <v>923</v>
      </c>
      <c r="G543" s="40">
        <v>9.358526161E9</v>
      </c>
      <c r="H543" s="40"/>
      <c r="I543" s="31" t="s">
        <v>826</v>
      </c>
      <c r="J543" s="31" t="s">
        <v>1275</v>
      </c>
      <c r="K543" s="31" t="s">
        <v>2859</v>
      </c>
      <c r="L543" s="31" t="s">
        <v>2955</v>
      </c>
      <c r="M543" s="30" t="s">
        <v>830</v>
      </c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ht="18.0" customHeight="1">
      <c r="A544" s="30">
        <v>543.0</v>
      </c>
      <c r="B544" s="40" t="s">
        <v>2958</v>
      </c>
      <c r="C544" s="72">
        <v>39597.77814814815</v>
      </c>
      <c r="D544" s="39">
        <v>39613.528032407405</v>
      </c>
      <c r="E544" s="40" t="s">
        <v>2959</v>
      </c>
      <c r="F544" s="31" t="s">
        <v>877</v>
      </c>
      <c r="G544" s="40">
        <v>9.810863251E9</v>
      </c>
      <c r="H544" s="40">
        <v>9.810863251E9</v>
      </c>
      <c r="I544" s="31" t="s">
        <v>826</v>
      </c>
      <c r="J544" s="31" t="s">
        <v>1363</v>
      </c>
      <c r="K544" s="31" t="s">
        <v>2814</v>
      </c>
      <c r="L544" s="31" t="s">
        <v>2960</v>
      </c>
      <c r="M544" s="30" t="s">
        <v>830</v>
      </c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ht="18.0" customHeight="1">
      <c r="A545" s="30">
        <v>544.0</v>
      </c>
      <c r="B545" s="40" t="s">
        <v>2961</v>
      </c>
      <c r="C545" s="72">
        <v>39598.36340277778</v>
      </c>
      <c r="D545" s="39">
        <v>39603.58818287037</v>
      </c>
      <c r="E545" s="40" t="s">
        <v>2962</v>
      </c>
      <c r="F545" s="31" t="s">
        <v>993</v>
      </c>
      <c r="G545" s="40">
        <v>9.820073304E9</v>
      </c>
      <c r="H545" s="40"/>
      <c r="I545" s="31" t="s">
        <v>826</v>
      </c>
      <c r="J545" s="31" t="s">
        <v>1241</v>
      </c>
      <c r="K545" s="31" t="s">
        <v>2828</v>
      </c>
      <c r="L545" s="31" t="s">
        <v>2963</v>
      </c>
      <c r="M545" s="30" t="s">
        <v>830</v>
      </c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ht="18.0" customHeight="1">
      <c r="A546" s="30">
        <v>545.0</v>
      </c>
      <c r="B546" s="40" t="s">
        <v>2964</v>
      </c>
      <c r="C546" s="72">
        <v>39598.47466435185</v>
      </c>
      <c r="D546" s="39">
        <v>39616.59449074074</v>
      </c>
      <c r="E546" s="40" t="s">
        <v>2965</v>
      </c>
      <c r="F546" s="31" t="s">
        <v>934</v>
      </c>
      <c r="G546" s="40">
        <v>9.811300015E9</v>
      </c>
      <c r="H546" s="40">
        <v>9.811300015E9</v>
      </c>
      <c r="I546" s="31" t="s">
        <v>826</v>
      </c>
      <c r="J546" s="31" t="s">
        <v>2966</v>
      </c>
      <c r="K546" s="31" t="s">
        <v>2797</v>
      </c>
      <c r="L546" s="31" t="s">
        <v>2967</v>
      </c>
      <c r="M546" s="30" t="s">
        <v>830</v>
      </c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ht="18.0" customHeight="1">
      <c r="A547" s="30">
        <v>546.0</v>
      </c>
      <c r="B547" s="40" t="s">
        <v>2968</v>
      </c>
      <c r="C547" s="72">
        <v>39598.484606481485</v>
      </c>
      <c r="D547" s="39">
        <v>39616.55027777778</v>
      </c>
      <c r="E547" s="40" t="s">
        <v>2969</v>
      </c>
      <c r="F547" s="31" t="s">
        <v>862</v>
      </c>
      <c r="G547" s="40">
        <v>9.902707534E9</v>
      </c>
      <c r="H547" s="40">
        <v>9.902707534E9</v>
      </c>
      <c r="I547" s="31" t="s">
        <v>826</v>
      </c>
      <c r="J547" s="31" t="s">
        <v>2970</v>
      </c>
      <c r="K547" s="31" t="s">
        <v>2971</v>
      </c>
      <c r="L547" s="31" t="s">
        <v>2972</v>
      </c>
      <c r="M547" s="30" t="s">
        <v>830</v>
      </c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ht="18.0" customHeight="1">
      <c r="A548" s="30">
        <v>547.0</v>
      </c>
      <c r="B548" s="40" t="s">
        <v>2973</v>
      </c>
      <c r="C548" s="72">
        <v>39598.58908564815</v>
      </c>
      <c r="D548" s="39">
        <v>39604.60525462963</v>
      </c>
      <c r="E548" s="40" t="s">
        <v>2974</v>
      </c>
      <c r="F548" s="31" t="s">
        <v>2975</v>
      </c>
      <c r="G548" s="40">
        <v>9.416769144E9</v>
      </c>
      <c r="H548" s="40">
        <v>9.416769144E9</v>
      </c>
      <c r="I548" s="31" t="s">
        <v>826</v>
      </c>
      <c r="J548" s="31" t="s">
        <v>2976</v>
      </c>
      <c r="K548" s="31" t="s">
        <v>2859</v>
      </c>
      <c r="L548" s="31" t="s">
        <v>2977</v>
      </c>
      <c r="M548" s="30" t="s">
        <v>830</v>
      </c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ht="18.0" customHeight="1">
      <c r="A549" s="30">
        <v>548.0</v>
      </c>
      <c r="B549" s="40" t="s">
        <v>2978</v>
      </c>
      <c r="C549" s="72">
        <v>39598.640648148146</v>
      </c>
      <c r="D549" s="39">
        <v>39606.50890046296</v>
      </c>
      <c r="E549" s="40" t="s">
        <v>2534</v>
      </c>
      <c r="F549" s="31" t="s">
        <v>1109</v>
      </c>
      <c r="G549" s="40">
        <v>9.868392826E9</v>
      </c>
      <c r="H549" s="40">
        <v>9.868392826E9</v>
      </c>
      <c r="I549" s="31" t="s">
        <v>826</v>
      </c>
      <c r="J549" s="31" t="s">
        <v>1440</v>
      </c>
      <c r="K549" s="31" t="s">
        <v>2859</v>
      </c>
      <c r="L549" s="31" t="s">
        <v>2979</v>
      </c>
      <c r="M549" s="30" t="s">
        <v>830</v>
      </c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ht="18.0" customHeight="1">
      <c r="A550" s="30">
        <v>549.0</v>
      </c>
      <c r="B550" s="40" t="s">
        <v>2980</v>
      </c>
      <c r="C550" s="72">
        <v>39598.897465277776</v>
      </c>
      <c r="D550" s="39">
        <v>39619.58859953703</v>
      </c>
      <c r="E550" s="40" t="s">
        <v>2981</v>
      </c>
      <c r="F550" s="31" t="s">
        <v>2982</v>
      </c>
      <c r="G550" s="40">
        <v>9.811093787E9</v>
      </c>
      <c r="H550" s="40">
        <v>9.811093787E9</v>
      </c>
      <c r="I550" s="31" t="s">
        <v>826</v>
      </c>
      <c r="J550" s="31" t="s">
        <v>913</v>
      </c>
      <c r="K550" s="31" t="s">
        <v>2818</v>
      </c>
      <c r="L550" s="31" t="s">
        <v>2983</v>
      </c>
      <c r="M550" s="30" t="s">
        <v>830</v>
      </c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ht="18.0" customHeight="1">
      <c r="A551" s="30">
        <v>550.0</v>
      </c>
      <c r="B551" s="40" t="s">
        <v>2984</v>
      </c>
      <c r="C551" s="72">
        <v>39599.40440972222</v>
      </c>
      <c r="D551" s="39">
        <v>39603.686215277776</v>
      </c>
      <c r="E551" s="40" t="s">
        <v>2985</v>
      </c>
      <c r="F551" s="31" t="s">
        <v>2699</v>
      </c>
      <c r="G551" s="40">
        <v>6774744.0</v>
      </c>
      <c r="H551" s="40">
        <v>6774744.0</v>
      </c>
      <c r="I551" s="31" t="s">
        <v>826</v>
      </c>
      <c r="J551" s="31" t="s">
        <v>942</v>
      </c>
      <c r="K551" s="31" t="s">
        <v>2892</v>
      </c>
      <c r="L551" s="31" t="s">
        <v>2986</v>
      </c>
      <c r="M551" s="30" t="s">
        <v>830</v>
      </c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ht="18.0" customHeight="1">
      <c r="A552" s="30">
        <v>551.0</v>
      </c>
      <c r="B552" s="40" t="s">
        <v>2987</v>
      </c>
      <c r="C552" s="72">
        <v>39599.42784722222</v>
      </c>
      <c r="D552" s="39">
        <v>39602.812789351854</v>
      </c>
      <c r="E552" s="40" t="s">
        <v>2988</v>
      </c>
      <c r="F552" s="31" t="s">
        <v>934</v>
      </c>
      <c r="G552" s="40">
        <v>9.9104774E9</v>
      </c>
      <c r="H552" s="40">
        <v>9.9104774E9</v>
      </c>
      <c r="I552" s="31" t="s">
        <v>826</v>
      </c>
      <c r="J552" s="31" t="s">
        <v>2813</v>
      </c>
      <c r="K552" s="31" t="s">
        <v>2814</v>
      </c>
      <c r="L552" s="31" t="s">
        <v>2989</v>
      </c>
      <c r="M552" s="30" t="s">
        <v>830</v>
      </c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ht="18.0" customHeight="1">
      <c r="A553" s="30">
        <v>552.0</v>
      </c>
      <c r="B553" s="40" t="s">
        <v>2990</v>
      </c>
      <c r="C553" s="72">
        <v>39599.647777777776</v>
      </c>
      <c r="D553" s="39">
        <v>39606.75949074074</v>
      </c>
      <c r="E553" s="40" t="s">
        <v>2991</v>
      </c>
      <c r="F553" s="31" t="s">
        <v>833</v>
      </c>
      <c r="G553" s="40">
        <v>9.953751001E9</v>
      </c>
      <c r="H553" s="40">
        <v>9.953751001E9</v>
      </c>
      <c r="I553" s="31" t="s">
        <v>826</v>
      </c>
      <c r="J553" s="31" t="s">
        <v>1594</v>
      </c>
      <c r="K553" s="31" t="s">
        <v>2859</v>
      </c>
      <c r="L553" s="31" t="s">
        <v>2992</v>
      </c>
      <c r="M553" s="30" t="s">
        <v>830</v>
      </c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ht="18.0" customHeight="1">
      <c r="A554" s="30">
        <v>553.0</v>
      </c>
      <c r="B554" s="40" t="s">
        <v>2993</v>
      </c>
      <c r="C554" s="72">
        <v>39599.667083333334</v>
      </c>
      <c r="D554" s="39">
        <v>39606.50570601852</v>
      </c>
      <c r="E554" s="40" t="s">
        <v>2994</v>
      </c>
      <c r="F554" s="31" t="s">
        <v>2319</v>
      </c>
      <c r="G554" s="40">
        <v>9.810421461E9</v>
      </c>
      <c r="H554" s="40">
        <v>9.810421461E9</v>
      </c>
      <c r="I554" s="31" t="s">
        <v>826</v>
      </c>
      <c r="J554" s="31" t="s">
        <v>2813</v>
      </c>
      <c r="K554" s="31" t="s">
        <v>2814</v>
      </c>
      <c r="L554" s="31" t="s">
        <v>2995</v>
      </c>
      <c r="M554" s="30" t="s">
        <v>830</v>
      </c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ht="18.0" customHeight="1">
      <c r="A555" s="30">
        <v>554.0</v>
      </c>
      <c r="B555" s="40" t="s">
        <v>2996</v>
      </c>
      <c r="C555" s="72">
        <v>39599.67496527778</v>
      </c>
      <c r="D555" s="39">
        <v>39625.6205787037</v>
      </c>
      <c r="E555" s="40" t="s">
        <v>2997</v>
      </c>
      <c r="F555" s="31" t="s">
        <v>2319</v>
      </c>
      <c r="G555" s="40">
        <v>9.811524419E9</v>
      </c>
      <c r="H555" s="40">
        <v>9.811524419E9</v>
      </c>
      <c r="I555" s="31" t="s">
        <v>826</v>
      </c>
      <c r="J555" s="31" t="s">
        <v>2998</v>
      </c>
      <c r="K555" s="31" t="s">
        <v>2999</v>
      </c>
      <c r="L555" s="31" t="s">
        <v>3000</v>
      </c>
      <c r="M555" s="30" t="s">
        <v>830</v>
      </c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ht="18.0" customHeight="1">
      <c r="A556" s="30">
        <v>555.0</v>
      </c>
      <c r="B556" s="40" t="s">
        <v>3001</v>
      </c>
      <c r="C556" s="72">
        <v>39601.54922453704</v>
      </c>
      <c r="D556" s="39">
        <v>39619.59328703704</v>
      </c>
      <c r="E556" s="40" t="s">
        <v>3002</v>
      </c>
      <c r="F556" s="31" t="s">
        <v>1869</v>
      </c>
      <c r="G556" s="40">
        <v>9.99939142E9</v>
      </c>
      <c r="H556" s="40">
        <v>9.99939142E9</v>
      </c>
      <c r="I556" s="31" t="s">
        <v>826</v>
      </c>
      <c r="J556" s="31" t="s">
        <v>3003</v>
      </c>
      <c r="K556" s="31" t="s">
        <v>3004</v>
      </c>
      <c r="L556" s="31" t="s">
        <v>3005</v>
      </c>
      <c r="M556" s="30" t="s">
        <v>830</v>
      </c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ht="18.0" customHeight="1">
      <c r="A557" s="30">
        <v>556.0</v>
      </c>
      <c r="B557" s="40" t="s">
        <v>3006</v>
      </c>
      <c r="C557" s="72">
        <v>39601.66065972222</v>
      </c>
      <c r="D557" s="39">
        <v>39619.59134259259</v>
      </c>
      <c r="E557" s="40" t="s">
        <v>3007</v>
      </c>
      <c r="F557" s="31" t="s">
        <v>1017</v>
      </c>
      <c r="G557" s="40">
        <v>9.910495616E9</v>
      </c>
      <c r="H557" s="40">
        <v>9.910495616E9</v>
      </c>
      <c r="I557" s="31" t="s">
        <v>826</v>
      </c>
      <c r="J557" s="31" t="s">
        <v>3008</v>
      </c>
      <c r="K557" s="31" t="s">
        <v>3009</v>
      </c>
      <c r="L557" s="31" t="s">
        <v>3010</v>
      </c>
      <c r="M557" s="30" t="s">
        <v>830</v>
      </c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ht="18.0" customHeight="1">
      <c r="A558" s="30">
        <v>557.0</v>
      </c>
      <c r="B558" s="40" t="s">
        <v>3011</v>
      </c>
      <c r="C558" s="72">
        <v>39601.89513888889</v>
      </c>
      <c r="D558" s="39">
        <v>39618.456712962965</v>
      </c>
      <c r="E558" s="40" t="s">
        <v>3012</v>
      </c>
      <c r="F558" s="31" t="s">
        <v>1017</v>
      </c>
      <c r="G558" s="40">
        <v>9.871827447E9</v>
      </c>
      <c r="H558" s="40">
        <v>9.871827447E9</v>
      </c>
      <c r="I558" s="31" t="s">
        <v>826</v>
      </c>
      <c r="J558" s="31" t="s">
        <v>827</v>
      </c>
      <c r="K558" s="31" t="s">
        <v>2835</v>
      </c>
      <c r="L558" s="31" t="s">
        <v>2938</v>
      </c>
      <c r="M558" s="30" t="s">
        <v>830</v>
      </c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ht="18.0" customHeight="1">
      <c r="A559" s="30">
        <v>558.0</v>
      </c>
      <c r="B559" s="40" t="s">
        <v>3013</v>
      </c>
      <c r="C559" s="72">
        <v>39602.443877314814</v>
      </c>
      <c r="D559" s="39">
        <v>39619.57009259259</v>
      </c>
      <c r="E559" s="40" t="s">
        <v>3014</v>
      </c>
      <c r="F559" s="31" t="s">
        <v>1052</v>
      </c>
      <c r="G559" s="40">
        <v>9.828530385E9</v>
      </c>
      <c r="H559" s="40">
        <v>9.828530385E9</v>
      </c>
      <c r="I559" s="31" t="s">
        <v>826</v>
      </c>
      <c r="J559" s="31" t="s">
        <v>3015</v>
      </c>
      <c r="K559" s="31" t="s">
        <v>3016</v>
      </c>
      <c r="L559" s="31" t="s">
        <v>3017</v>
      </c>
      <c r="M559" s="30" t="s">
        <v>830</v>
      </c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ht="18.0" customHeight="1">
      <c r="A560" s="30">
        <v>559.0</v>
      </c>
      <c r="B560" s="40" t="s">
        <v>3018</v>
      </c>
      <c r="C560" s="72">
        <v>39602.46099537037</v>
      </c>
      <c r="D560" s="39">
        <v>39616.64040509259</v>
      </c>
      <c r="E560" s="40" t="s">
        <v>3019</v>
      </c>
      <c r="F560" s="31" t="s">
        <v>3020</v>
      </c>
      <c r="G560" s="40">
        <v>9.814641535E9</v>
      </c>
      <c r="H560" s="40">
        <v>9.814641535E9</v>
      </c>
      <c r="I560" s="31" t="s">
        <v>826</v>
      </c>
      <c r="J560" s="31" t="s">
        <v>1594</v>
      </c>
      <c r="K560" s="31" t="s">
        <v>2859</v>
      </c>
      <c r="L560" s="31" t="s">
        <v>3021</v>
      </c>
      <c r="M560" s="30" t="s">
        <v>830</v>
      </c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ht="18.0" customHeight="1">
      <c r="A561" s="30">
        <v>560.0</v>
      </c>
      <c r="B561" s="40" t="s">
        <v>3022</v>
      </c>
      <c r="C561" s="72">
        <v>39602.51741898148</v>
      </c>
      <c r="D561" s="39">
        <v>39622.76356481481</v>
      </c>
      <c r="E561" s="40" t="s">
        <v>3023</v>
      </c>
      <c r="F561" s="31" t="s">
        <v>1340</v>
      </c>
      <c r="G561" s="40">
        <v>9.899614311E9</v>
      </c>
      <c r="H561" s="40">
        <v>9.899614311E9</v>
      </c>
      <c r="I561" s="31" t="s">
        <v>826</v>
      </c>
      <c r="J561" s="31" t="s">
        <v>3024</v>
      </c>
      <c r="K561" s="31" t="s">
        <v>2814</v>
      </c>
      <c r="L561" s="31" t="s">
        <v>3025</v>
      </c>
      <c r="M561" s="30" t="s">
        <v>830</v>
      </c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ht="18.0" customHeight="1">
      <c r="A562" s="30">
        <v>561.0</v>
      </c>
      <c r="B562" s="40" t="s">
        <v>3026</v>
      </c>
      <c r="C562" s="72">
        <v>39602.53996527778</v>
      </c>
      <c r="D562" s="39">
        <v>39619.49056712963</v>
      </c>
      <c r="E562" s="40" t="s">
        <v>3027</v>
      </c>
      <c r="F562" s="31" t="s">
        <v>3028</v>
      </c>
      <c r="G562" s="40">
        <v>9.422634506E9</v>
      </c>
      <c r="H562" s="40">
        <v>9.422634506E9</v>
      </c>
      <c r="I562" s="31" t="s">
        <v>826</v>
      </c>
      <c r="J562" s="31" t="s">
        <v>974</v>
      </c>
      <c r="K562" s="31" t="s">
        <v>3029</v>
      </c>
      <c r="L562" s="31" t="s">
        <v>3030</v>
      </c>
      <c r="M562" s="30" t="s">
        <v>830</v>
      </c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ht="18.0" customHeight="1">
      <c r="A563" s="30">
        <v>562.0</v>
      </c>
      <c r="B563" s="40" t="s">
        <v>3031</v>
      </c>
      <c r="C563" s="72">
        <v>39602.55483796296</v>
      </c>
      <c r="D563" s="39">
        <v>39603.689780092594</v>
      </c>
      <c r="E563" s="40" t="s">
        <v>3032</v>
      </c>
      <c r="F563" s="31" t="s">
        <v>3033</v>
      </c>
      <c r="G563" s="40">
        <v>9.933390926E9</v>
      </c>
      <c r="H563" s="40"/>
      <c r="I563" s="31" t="s">
        <v>826</v>
      </c>
      <c r="J563" s="31" t="s">
        <v>2437</v>
      </c>
      <c r="K563" s="31" t="s">
        <v>2814</v>
      </c>
      <c r="L563" s="31" t="s">
        <v>3034</v>
      </c>
      <c r="M563" s="30" t="s">
        <v>830</v>
      </c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ht="18.0" customHeight="1">
      <c r="A564" s="30">
        <v>563.0</v>
      </c>
      <c r="B564" s="40" t="s">
        <v>3035</v>
      </c>
      <c r="C564" s="72">
        <v>39602.77804398148</v>
      </c>
      <c r="D564" s="39">
        <v>39620.52923611111</v>
      </c>
      <c r="E564" s="40" t="s">
        <v>3036</v>
      </c>
      <c r="F564" s="31" t="s">
        <v>1017</v>
      </c>
      <c r="G564" s="40">
        <v>9.953461411E9</v>
      </c>
      <c r="H564" s="40">
        <v>9.953461411E9</v>
      </c>
      <c r="I564" s="31" t="s">
        <v>826</v>
      </c>
      <c r="J564" s="31" t="s">
        <v>3037</v>
      </c>
      <c r="K564" s="31" t="s">
        <v>2804</v>
      </c>
      <c r="L564" s="31" t="s">
        <v>3038</v>
      </c>
      <c r="M564" s="30" t="s">
        <v>830</v>
      </c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ht="18.0" customHeight="1">
      <c r="A565" s="30">
        <v>564.0</v>
      </c>
      <c r="B565" s="40" t="s">
        <v>3039</v>
      </c>
      <c r="C565" s="72">
        <v>39603.75795138889</v>
      </c>
      <c r="D565" s="39">
        <v>39608.45924768518</v>
      </c>
      <c r="E565" s="40" t="s">
        <v>3040</v>
      </c>
      <c r="F565" s="31" t="s">
        <v>3041</v>
      </c>
      <c r="G565" s="40">
        <v>9.326033144E9</v>
      </c>
      <c r="H565" s="40">
        <v>9.326033144E9</v>
      </c>
      <c r="I565" s="31" t="s">
        <v>826</v>
      </c>
      <c r="J565" s="31" t="s">
        <v>1973</v>
      </c>
      <c r="K565" s="31" t="s">
        <v>3042</v>
      </c>
      <c r="L565" s="31" t="s">
        <v>3043</v>
      </c>
      <c r="M565" s="30" t="s">
        <v>830</v>
      </c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ht="18.0" customHeight="1">
      <c r="A566" s="30">
        <v>565.0</v>
      </c>
      <c r="B566" s="40" t="s">
        <v>3044</v>
      </c>
      <c r="C566" s="72">
        <v>39603.78952546296</v>
      </c>
      <c r="D566" s="39">
        <v>39604.67949074074</v>
      </c>
      <c r="E566" s="40" t="s">
        <v>3045</v>
      </c>
      <c r="F566" s="31" t="s">
        <v>993</v>
      </c>
      <c r="G566" s="40">
        <v>6633170.0</v>
      </c>
      <c r="H566" s="40"/>
      <c r="I566" s="31" t="s">
        <v>826</v>
      </c>
      <c r="J566" s="31" t="s">
        <v>827</v>
      </c>
      <c r="K566" s="31" t="s">
        <v>2914</v>
      </c>
      <c r="L566" s="31" t="s">
        <v>3046</v>
      </c>
      <c r="M566" s="30" t="s">
        <v>830</v>
      </c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ht="18.0" customHeight="1">
      <c r="A567" s="30">
        <v>566.0</v>
      </c>
      <c r="B567" s="40" t="s">
        <v>3047</v>
      </c>
      <c r="C567" s="72">
        <v>39604.58482638889</v>
      </c>
      <c r="D567" s="39">
        <v>39606.75798611111</v>
      </c>
      <c r="E567" s="40" t="s">
        <v>3048</v>
      </c>
      <c r="F567" s="31" t="s">
        <v>1340</v>
      </c>
      <c r="G567" s="40">
        <v>2.2788329E7</v>
      </c>
      <c r="H567" s="40">
        <v>9.999060846E9</v>
      </c>
      <c r="I567" s="31" t="s">
        <v>826</v>
      </c>
      <c r="J567" s="31" t="s">
        <v>3049</v>
      </c>
      <c r="K567" s="31" t="s">
        <v>2971</v>
      </c>
      <c r="L567" s="31" t="s">
        <v>3050</v>
      </c>
      <c r="M567" s="30" t="s">
        <v>830</v>
      </c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ht="18.0" customHeight="1">
      <c r="A568" s="30">
        <v>567.0</v>
      </c>
      <c r="B568" s="40" t="s">
        <v>3051</v>
      </c>
      <c r="C568" s="72">
        <v>39604.64059027778</v>
      </c>
      <c r="D568" s="39">
        <v>39617.644467592596</v>
      </c>
      <c r="E568" s="40" t="s">
        <v>1405</v>
      </c>
      <c r="F568" s="31" t="s">
        <v>934</v>
      </c>
      <c r="G568" s="40">
        <v>2.5880123E7</v>
      </c>
      <c r="H568" s="40"/>
      <c r="I568" s="31" t="s">
        <v>826</v>
      </c>
      <c r="J568" s="31" t="s">
        <v>3052</v>
      </c>
      <c r="K568" s="31" t="s">
        <v>2859</v>
      </c>
      <c r="L568" s="31" t="s">
        <v>3053</v>
      </c>
      <c r="M568" s="30" t="s">
        <v>830</v>
      </c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ht="18.0" customHeight="1">
      <c r="A569" s="30">
        <v>568.0</v>
      </c>
      <c r="B569" s="40" t="s">
        <v>3054</v>
      </c>
      <c r="C569" s="72">
        <v>39604.881898148145</v>
      </c>
      <c r="D569" s="39">
        <v>39625.62238425926</v>
      </c>
      <c r="E569" s="40" t="s">
        <v>3055</v>
      </c>
      <c r="F569" s="31" t="s">
        <v>2319</v>
      </c>
      <c r="G569" s="40">
        <v>9.910235848E9</v>
      </c>
      <c r="H569" s="40">
        <v>9.910235848E9</v>
      </c>
      <c r="I569" s="31" t="s">
        <v>826</v>
      </c>
      <c r="J569" s="31" t="s">
        <v>1440</v>
      </c>
      <c r="K569" s="31" t="s">
        <v>2859</v>
      </c>
      <c r="L569" s="31" t="s">
        <v>3056</v>
      </c>
      <c r="M569" s="30" t="s">
        <v>830</v>
      </c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ht="18.0" customHeight="1">
      <c r="A570" s="30">
        <v>569.0</v>
      </c>
      <c r="B570" s="40" t="s">
        <v>3057</v>
      </c>
      <c r="C570" s="72">
        <v>39605.481828703705</v>
      </c>
      <c r="D570" s="39">
        <v>39618.51761574074</v>
      </c>
      <c r="E570" s="40" t="s">
        <v>3058</v>
      </c>
      <c r="F570" s="31" t="s">
        <v>1869</v>
      </c>
      <c r="G570" s="40">
        <v>9.810173457E9</v>
      </c>
      <c r="H570" s="40">
        <v>9.810173457E9</v>
      </c>
      <c r="I570" s="31" t="s">
        <v>826</v>
      </c>
      <c r="J570" s="31" t="s">
        <v>2026</v>
      </c>
      <c r="K570" s="31" t="s">
        <v>3059</v>
      </c>
      <c r="L570" s="31" t="s">
        <v>3060</v>
      </c>
      <c r="M570" s="30" t="s">
        <v>830</v>
      </c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ht="18.0" customHeight="1">
      <c r="A571" s="30">
        <v>570.0</v>
      </c>
      <c r="B571" s="40" t="s">
        <v>3061</v>
      </c>
      <c r="C571" s="72">
        <v>39605.55388888889</v>
      </c>
      <c r="D571" s="39">
        <v>39610.798113425924</v>
      </c>
      <c r="E571" s="40" t="s">
        <v>3062</v>
      </c>
      <c r="F571" s="31" t="s">
        <v>833</v>
      </c>
      <c r="G571" s="40">
        <v>9.810023754E9</v>
      </c>
      <c r="H571" s="40">
        <v>9.810023754E9</v>
      </c>
      <c r="I571" s="31" t="s">
        <v>826</v>
      </c>
      <c r="J571" s="31" t="s">
        <v>3063</v>
      </c>
      <c r="K571" s="31" t="s">
        <v>2814</v>
      </c>
      <c r="L571" s="31" t="s">
        <v>3064</v>
      </c>
      <c r="M571" s="30" t="s">
        <v>830</v>
      </c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ht="18.0" customHeight="1">
      <c r="A572" s="30">
        <v>571.0</v>
      </c>
      <c r="B572" s="40" t="s">
        <v>3065</v>
      </c>
      <c r="C572" s="72">
        <v>39605.56869212963</v>
      </c>
      <c r="D572" s="39">
        <v>39618.484606481485</v>
      </c>
      <c r="E572" s="40" t="s">
        <v>3066</v>
      </c>
      <c r="F572" s="31" t="s">
        <v>941</v>
      </c>
      <c r="G572" s="40">
        <v>9.972621532E9</v>
      </c>
      <c r="H572" s="40"/>
      <c r="I572" s="31" t="s">
        <v>826</v>
      </c>
      <c r="J572" s="31" t="s">
        <v>3067</v>
      </c>
      <c r="K572" s="31" t="s">
        <v>2804</v>
      </c>
      <c r="L572" s="31" t="s">
        <v>3068</v>
      </c>
      <c r="M572" s="30" t="s">
        <v>830</v>
      </c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ht="18.0" customHeight="1">
      <c r="A573" s="30">
        <v>572.0</v>
      </c>
      <c r="B573" s="40" t="s">
        <v>3069</v>
      </c>
      <c r="C573" s="72">
        <v>39605.69231481481</v>
      </c>
      <c r="D573" s="39">
        <v>39610.80167824074</v>
      </c>
      <c r="E573" s="40" t="s">
        <v>3070</v>
      </c>
      <c r="F573" s="31" t="s">
        <v>1869</v>
      </c>
      <c r="G573" s="40">
        <v>4.1750705E7</v>
      </c>
      <c r="H573" s="40">
        <v>4.1750705E7</v>
      </c>
      <c r="I573" s="31" t="s">
        <v>826</v>
      </c>
      <c r="J573" s="31" t="s">
        <v>1105</v>
      </c>
      <c r="K573" s="31" t="s">
        <v>2809</v>
      </c>
      <c r="L573" s="31" t="s">
        <v>3071</v>
      </c>
      <c r="M573" s="30" t="s">
        <v>830</v>
      </c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ht="18.0" customHeight="1">
      <c r="A574" s="30">
        <v>573.0</v>
      </c>
      <c r="B574" s="40" t="s">
        <v>3072</v>
      </c>
      <c r="C574" s="72">
        <v>39606.499606481484</v>
      </c>
      <c r="D574" s="39">
        <v>39620.545798611114</v>
      </c>
      <c r="E574" s="40" t="s">
        <v>3073</v>
      </c>
      <c r="F574" s="31" t="s">
        <v>833</v>
      </c>
      <c r="G574" s="40">
        <v>9.313988841E9</v>
      </c>
      <c r="H574" s="40"/>
      <c r="I574" s="31" t="s">
        <v>826</v>
      </c>
      <c r="J574" s="31" t="s">
        <v>1802</v>
      </c>
      <c r="K574" s="31" t="s">
        <v>2942</v>
      </c>
      <c r="L574" s="31" t="s">
        <v>3074</v>
      </c>
      <c r="M574" s="30" t="s">
        <v>830</v>
      </c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ht="18.0" customHeight="1">
      <c r="A575" s="30">
        <v>574.0</v>
      </c>
      <c r="B575" s="40" t="s">
        <v>3075</v>
      </c>
      <c r="C575" s="72">
        <v>39606.62857638889</v>
      </c>
      <c r="D575" s="39">
        <v>39618.67587962963</v>
      </c>
      <c r="E575" s="40" t="s">
        <v>3076</v>
      </c>
      <c r="F575" s="31" t="s">
        <v>3077</v>
      </c>
      <c r="G575" s="40">
        <v>9.4633089E9</v>
      </c>
      <c r="H575" s="40">
        <v>9.4633089E9</v>
      </c>
      <c r="I575" s="31" t="s">
        <v>826</v>
      </c>
      <c r="J575" s="31" t="s">
        <v>3078</v>
      </c>
      <c r="K575" s="31" t="s">
        <v>3079</v>
      </c>
      <c r="L575" s="31" t="s">
        <v>3080</v>
      </c>
      <c r="M575" s="30" t="s">
        <v>830</v>
      </c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ht="18.0" customHeight="1">
      <c r="A576" s="30">
        <v>575.0</v>
      </c>
      <c r="B576" s="40" t="s">
        <v>3081</v>
      </c>
      <c r="C576" s="72">
        <v>39606.84460648148</v>
      </c>
      <c r="D576" s="39">
        <v>39613.49240740741</v>
      </c>
      <c r="E576" s="40" t="s">
        <v>3082</v>
      </c>
      <c r="F576" s="31" t="s">
        <v>3083</v>
      </c>
      <c r="G576" s="40">
        <v>9.416769144E9</v>
      </c>
      <c r="H576" s="40">
        <v>9.416769144E9</v>
      </c>
      <c r="I576" s="31" t="s">
        <v>826</v>
      </c>
      <c r="J576" s="31" t="s">
        <v>1440</v>
      </c>
      <c r="K576" s="31" t="s">
        <v>2859</v>
      </c>
      <c r="L576" s="31" t="s">
        <v>2977</v>
      </c>
      <c r="M576" s="30" t="s">
        <v>830</v>
      </c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ht="18.0" customHeight="1">
      <c r="A577" s="30">
        <v>576.0</v>
      </c>
      <c r="B577" s="40" t="s">
        <v>3084</v>
      </c>
      <c r="C577" s="72">
        <v>39608.565462962964</v>
      </c>
      <c r="D577" s="39">
        <v>39611.54175925926</v>
      </c>
      <c r="E577" s="40" t="s">
        <v>3085</v>
      </c>
      <c r="F577" s="31" t="s">
        <v>3086</v>
      </c>
      <c r="G577" s="40">
        <v>9.35895938E9</v>
      </c>
      <c r="H577" s="40">
        <v>9.35895938E9</v>
      </c>
      <c r="I577" s="31" t="s">
        <v>826</v>
      </c>
      <c r="J577" s="31" t="s">
        <v>3087</v>
      </c>
      <c r="K577" s="31" t="s">
        <v>2814</v>
      </c>
      <c r="L577" s="31" t="s">
        <v>3088</v>
      </c>
      <c r="M577" s="30" t="s">
        <v>830</v>
      </c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ht="18.0" customHeight="1">
      <c r="A578" s="30">
        <v>577.0</v>
      </c>
      <c r="B578" s="40" t="s">
        <v>3089</v>
      </c>
      <c r="C578" s="72">
        <v>39608.67403935185</v>
      </c>
      <c r="D578" s="39">
        <v>39625.78295138889</v>
      </c>
      <c r="E578" s="40" t="s">
        <v>3090</v>
      </c>
      <c r="F578" s="31" t="s">
        <v>3091</v>
      </c>
      <c r="G578" s="40">
        <v>9.823406328E9</v>
      </c>
      <c r="H578" s="40">
        <v>9.823406328E9</v>
      </c>
      <c r="I578" s="31" t="s">
        <v>826</v>
      </c>
      <c r="J578" s="31" t="s">
        <v>3092</v>
      </c>
      <c r="K578" s="31" t="s">
        <v>3093</v>
      </c>
      <c r="L578" s="31" t="s">
        <v>3094</v>
      </c>
      <c r="M578" s="30" t="s">
        <v>830</v>
      </c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ht="18.0" customHeight="1">
      <c r="A579" s="30">
        <v>578.0</v>
      </c>
      <c r="B579" s="40" t="s">
        <v>3095</v>
      </c>
      <c r="C579" s="72">
        <v>39609.47546296296</v>
      </c>
      <c r="D579" s="39">
        <v>39626.47634259259</v>
      </c>
      <c r="E579" s="40" t="s">
        <v>3096</v>
      </c>
      <c r="F579" s="31" t="s">
        <v>3097</v>
      </c>
      <c r="G579" s="40">
        <v>9.999788351E9</v>
      </c>
      <c r="H579" s="40">
        <v>9.999788351E9</v>
      </c>
      <c r="I579" s="31" t="s">
        <v>826</v>
      </c>
      <c r="J579" s="31" t="s">
        <v>2238</v>
      </c>
      <c r="K579" s="31" t="s">
        <v>2859</v>
      </c>
      <c r="L579" s="31" t="s">
        <v>3098</v>
      </c>
      <c r="M579" s="30" t="s">
        <v>830</v>
      </c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ht="18.0" customHeight="1">
      <c r="A580" s="30">
        <v>579.0</v>
      </c>
      <c r="B580" s="40" t="s">
        <v>3099</v>
      </c>
      <c r="C580" s="72">
        <v>39609.47677083333</v>
      </c>
      <c r="D580" s="39">
        <v>39611.812569444446</v>
      </c>
      <c r="E580" s="40" t="s">
        <v>3100</v>
      </c>
      <c r="F580" s="31" t="s">
        <v>934</v>
      </c>
      <c r="G580" s="40">
        <v>9.350657375E9</v>
      </c>
      <c r="H580" s="40">
        <v>9.350657375E9</v>
      </c>
      <c r="I580" s="31" t="s">
        <v>826</v>
      </c>
      <c r="J580" s="31" t="s">
        <v>3101</v>
      </c>
      <c r="K580" s="31" t="s">
        <v>2797</v>
      </c>
      <c r="L580" s="31" t="s">
        <v>3102</v>
      </c>
      <c r="M580" s="30" t="s">
        <v>830</v>
      </c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ht="18.0" customHeight="1">
      <c r="A581" s="30">
        <v>580.0</v>
      </c>
      <c r="B581" s="40" t="s">
        <v>3103</v>
      </c>
      <c r="C581" s="72">
        <v>39609.48738425926</v>
      </c>
      <c r="D581" s="39">
        <v>39611.43135416666</v>
      </c>
      <c r="E581" s="40" t="s">
        <v>3104</v>
      </c>
      <c r="F581" s="31" t="s">
        <v>833</v>
      </c>
      <c r="G581" s="40">
        <v>2.65931E7</v>
      </c>
      <c r="H581" s="40"/>
      <c r="I581" s="31" t="s">
        <v>826</v>
      </c>
      <c r="J581" s="31" t="s">
        <v>2427</v>
      </c>
      <c r="K581" s="31" t="s">
        <v>2859</v>
      </c>
      <c r="L581" s="31" t="s">
        <v>3105</v>
      </c>
      <c r="M581" s="30" t="s">
        <v>830</v>
      </c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ht="18.0" customHeight="1">
      <c r="A582" s="30">
        <v>581.0</v>
      </c>
      <c r="B582" s="40" t="s">
        <v>3106</v>
      </c>
      <c r="C582" s="72">
        <v>39609.600381944445</v>
      </c>
      <c r="D582" s="39">
        <v>39611.66002314815</v>
      </c>
      <c r="E582" s="40" t="s">
        <v>3107</v>
      </c>
      <c r="F582" s="31" t="s">
        <v>1109</v>
      </c>
      <c r="G582" s="40">
        <v>9.71102522E9</v>
      </c>
      <c r="H582" s="40"/>
      <c r="I582" s="31" t="s">
        <v>826</v>
      </c>
      <c r="J582" s="31" t="s">
        <v>1275</v>
      </c>
      <c r="K582" s="31" t="s">
        <v>2859</v>
      </c>
      <c r="L582" s="31" t="s">
        <v>3108</v>
      </c>
      <c r="M582" s="30" t="s">
        <v>830</v>
      </c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ht="18.0" customHeight="1">
      <c r="A583" s="30">
        <v>582.0</v>
      </c>
      <c r="B583" s="40" t="s">
        <v>3109</v>
      </c>
      <c r="C583" s="72">
        <v>39609.655497685184</v>
      </c>
      <c r="D583" s="39">
        <v>39619.61587962963</v>
      </c>
      <c r="E583" s="40" t="s">
        <v>3110</v>
      </c>
      <c r="F583" s="31" t="s">
        <v>1869</v>
      </c>
      <c r="G583" s="40">
        <v>9.810135246E9</v>
      </c>
      <c r="H583" s="40">
        <v>9.810135246E9</v>
      </c>
      <c r="I583" s="31" t="s">
        <v>826</v>
      </c>
      <c r="J583" s="31" t="s">
        <v>3111</v>
      </c>
      <c r="K583" s="31" t="s">
        <v>3112</v>
      </c>
      <c r="L583" s="31" t="s">
        <v>3113</v>
      </c>
      <c r="M583" s="30" t="s">
        <v>830</v>
      </c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ht="18.0" customHeight="1">
      <c r="A584" s="30">
        <v>583.0</v>
      </c>
      <c r="B584" s="40" t="s">
        <v>3114</v>
      </c>
      <c r="C584" s="72">
        <v>39609.70658564815</v>
      </c>
      <c r="D584" s="39">
        <v>39617.48862268519</v>
      </c>
      <c r="E584" s="40" t="s">
        <v>3115</v>
      </c>
      <c r="F584" s="31" t="s">
        <v>3116</v>
      </c>
      <c r="G584" s="40">
        <v>3.532640686E9</v>
      </c>
      <c r="H584" s="40">
        <v>3.532640686E9</v>
      </c>
      <c r="I584" s="31" t="s">
        <v>826</v>
      </c>
      <c r="J584" s="31" t="s">
        <v>989</v>
      </c>
      <c r="K584" s="31" t="s">
        <v>2900</v>
      </c>
      <c r="L584" s="31" t="s">
        <v>3117</v>
      </c>
      <c r="M584" s="30" t="s">
        <v>830</v>
      </c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ht="18.0" customHeight="1">
      <c r="A585" s="30">
        <v>584.0</v>
      </c>
      <c r="B585" s="40" t="s">
        <v>3118</v>
      </c>
      <c r="C585" s="72">
        <v>39610.483136574076</v>
      </c>
      <c r="D585" s="39">
        <v>39622.52165509259</v>
      </c>
      <c r="E585" s="40" t="s">
        <v>3119</v>
      </c>
      <c r="F585" s="31" t="s">
        <v>1869</v>
      </c>
      <c r="G585" s="40">
        <v>2.4111695E7</v>
      </c>
      <c r="H585" s="40">
        <v>2.4111695E7</v>
      </c>
      <c r="I585" s="31" t="s">
        <v>826</v>
      </c>
      <c r="J585" s="31" t="s">
        <v>3120</v>
      </c>
      <c r="K585" s="31" t="s">
        <v>3121</v>
      </c>
      <c r="L585" s="31" t="s">
        <v>3122</v>
      </c>
      <c r="M585" s="30" t="s">
        <v>830</v>
      </c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ht="18.0" customHeight="1">
      <c r="A586" s="30">
        <v>585.0</v>
      </c>
      <c r="B586" s="40" t="s">
        <v>3123</v>
      </c>
      <c r="C586" s="72">
        <v>39610.487974537034</v>
      </c>
      <c r="D586" s="39">
        <v>39620.543171296296</v>
      </c>
      <c r="E586" s="40" t="s">
        <v>3124</v>
      </c>
      <c r="F586" s="31" t="s">
        <v>833</v>
      </c>
      <c r="G586" s="40">
        <v>9.810694265E9</v>
      </c>
      <c r="H586" s="40">
        <v>9.810694265E9</v>
      </c>
      <c r="I586" s="31" t="s">
        <v>826</v>
      </c>
      <c r="J586" s="31" t="s">
        <v>3125</v>
      </c>
      <c r="K586" s="31" t="s">
        <v>3126</v>
      </c>
      <c r="L586" s="31" t="s">
        <v>3127</v>
      </c>
      <c r="M586" s="30" t="s">
        <v>830</v>
      </c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ht="18.0" customHeight="1">
      <c r="A587" s="30">
        <v>586.0</v>
      </c>
      <c r="B587" s="40" t="s">
        <v>3128</v>
      </c>
      <c r="C587" s="72">
        <v>39610.703935185185</v>
      </c>
      <c r="D587" s="39">
        <v>39624.47939814815</v>
      </c>
      <c r="E587" s="40" t="s">
        <v>3129</v>
      </c>
      <c r="F587" s="31" t="s">
        <v>3130</v>
      </c>
      <c r="G587" s="40">
        <v>9.431494665E9</v>
      </c>
      <c r="H587" s="40">
        <v>9.431494665E9</v>
      </c>
      <c r="I587" s="31" t="s">
        <v>826</v>
      </c>
      <c r="J587" s="31" t="s">
        <v>1973</v>
      </c>
      <c r="K587" s="31" t="s">
        <v>2828</v>
      </c>
      <c r="L587" s="31" t="s">
        <v>3131</v>
      </c>
      <c r="M587" s="30" t="s">
        <v>830</v>
      </c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ht="18.0" customHeight="1">
      <c r="A588" s="30">
        <v>587.0</v>
      </c>
      <c r="B588" s="40" t="s">
        <v>3132</v>
      </c>
      <c r="C588" s="72">
        <v>39611.503171296295</v>
      </c>
      <c r="D588" s="39">
        <v>39623.58326388889</v>
      </c>
      <c r="E588" s="40" t="s">
        <v>3133</v>
      </c>
      <c r="F588" s="31" t="s">
        <v>934</v>
      </c>
      <c r="G588" s="40">
        <v>2.4634036E7</v>
      </c>
      <c r="H588" s="40"/>
      <c r="I588" s="31" t="s">
        <v>826</v>
      </c>
      <c r="J588" s="31" t="s">
        <v>3134</v>
      </c>
      <c r="K588" s="31" t="s">
        <v>3135</v>
      </c>
      <c r="L588" s="31" t="s">
        <v>3136</v>
      </c>
      <c r="M588" s="30" t="s">
        <v>830</v>
      </c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ht="18.0" customHeight="1">
      <c r="A589" s="30">
        <v>588.0</v>
      </c>
      <c r="B589" s="40" t="s">
        <v>3137</v>
      </c>
      <c r="C589" s="72">
        <v>39611.5531712963</v>
      </c>
      <c r="D589" s="39">
        <v>39619.443078703705</v>
      </c>
      <c r="E589" s="40" t="s">
        <v>3138</v>
      </c>
      <c r="F589" s="31" t="s">
        <v>941</v>
      </c>
      <c r="G589" s="40"/>
      <c r="H589" s="40">
        <v>9.739361325E9</v>
      </c>
      <c r="I589" s="31" t="s">
        <v>826</v>
      </c>
      <c r="J589" s="31" t="s">
        <v>2238</v>
      </c>
      <c r="K589" s="31" t="s">
        <v>2797</v>
      </c>
      <c r="L589" s="31" t="s">
        <v>3139</v>
      </c>
      <c r="M589" s="30" t="s">
        <v>830</v>
      </c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ht="18.0" customHeight="1">
      <c r="A590" s="30">
        <v>589.0</v>
      </c>
      <c r="B590" s="40" t="s">
        <v>3140</v>
      </c>
      <c r="C590" s="72">
        <v>39611.56600694444</v>
      </c>
      <c r="D590" s="39">
        <v>39619.71273148148</v>
      </c>
      <c r="E590" s="40" t="s">
        <v>3141</v>
      </c>
      <c r="F590" s="31" t="s">
        <v>934</v>
      </c>
      <c r="G590" s="40">
        <v>2.6525142E7</v>
      </c>
      <c r="H590" s="40"/>
      <c r="I590" s="31" t="s">
        <v>826</v>
      </c>
      <c r="J590" s="31" t="s">
        <v>3142</v>
      </c>
      <c r="K590" s="31" t="s">
        <v>2814</v>
      </c>
      <c r="L590" s="31" t="s">
        <v>3143</v>
      </c>
      <c r="M590" s="30" t="s">
        <v>830</v>
      </c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ht="18.0" customHeight="1">
      <c r="A591" s="30">
        <v>590.0</v>
      </c>
      <c r="B591" s="40" t="s">
        <v>3144</v>
      </c>
      <c r="C591" s="72">
        <v>39611.87873842593</v>
      </c>
      <c r="D591" s="39">
        <v>39622.579050925924</v>
      </c>
      <c r="E591" s="40" t="s">
        <v>3145</v>
      </c>
      <c r="F591" s="31" t="s">
        <v>3146</v>
      </c>
      <c r="G591" s="40">
        <v>2498328.0</v>
      </c>
      <c r="H591" s="40">
        <v>9.91199307E9</v>
      </c>
      <c r="I591" s="31" t="s">
        <v>826</v>
      </c>
      <c r="J591" s="31" t="s">
        <v>827</v>
      </c>
      <c r="K591" s="31" t="s">
        <v>2914</v>
      </c>
      <c r="L591" s="31" t="s">
        <v>3147</v>
      </c>
      <c r="M591" s="30" t="s">
        <v>830</v>
      </c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ht="18.0" customHeight="1">
      <c r="A592" s="30">
        <v>591.0</v>
      </c>
      <c r="B592" s="40" t="s">
        <v>3148</v>
      </c>
      <c r="C592" s="72">
        <v>39612.62206018518</v>
      </c>
      <c r="D592" s="39">
        <v>39626.47975694444</v>
      </c>
      <c r="E592" s="40" t="s">
        <v>3149</v>
      </c>
      <c r="F592" s="31" t="s">
        <v>3097</v>
      </c>
      <c r="G592" s="40">
        <v>9.810265465E9</v>
      </c>
      <c r="H592" s="40">
        <v>9.810265465E9</v>
      </c>
      <c r="I592" s="31" t="s">
        <v>826</v>
      </c>
      <c r="J592" s="31" t="s">
        <v>1594</v>
      </c>
      <c r="K592" s="31" t="s">
        <v>2859</v>
      </c>
      <c r="L592" s="31" t="s">
        <v>3150</v>
      </c>
      <c r="M592" s="30" t="s">
        <v>830</v>
      </c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ht="18.0" customHeight="1">
      <c r="A593" s="30">
        <v>592.0</v>
      </c>
      <c r="B593" s="40" t="s">
        <v>3151</v>
      </c>
      <c r="C593" s="72">
        <v>39612.681921296295</v>
      </c>
      <c r="D593" s="39">
        <v>39626.44978009259</v>
      </c>
      <c r="E593" s="40" t="s">
        <v>3152</v>
      </c>
      <c r="F593" s="31" t="s">
        <v>3153</v>
      </c>
      <c r="G593" s="40">
        <v>9.72929595E9</v>
      </c>
      <c r="H593" s="40">
        <v>9.72929595E9</v>
      </c>
      <c r="I593" s="31" t="s">
        <v>826</v>
      </c>
      <c r="J593" s="31" t="s">
        <v>827</v>
      </c>
      <c r="K593" s="31" t="s">
        <v>2914</v>
      </c>
      <c r="L593" s="31" t="s">
        <v>3154</v>
      </c>
      <c r="M593" s="30" t="s">
        <v>830</v>
      </c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ht="18.0" customHeight="1">
      <c r="A594" s="30">
        <v>593.0</v>
      </c>
      <c r="B594" s="40" t="s">
        <v>3155</v>
      </c>
      <c r="C594" s="72">
        <v>39612.73150462963</v>
      </c>
      <c r="D594" s="39">
        <v>39625.49204861111</v>
      </c>
      <c r="E594" s="40" t="s">
        <v>3156</v>
      </c>
      <c r="F594" s="31" t="s">
        <v>1041</v>
      </c>
      <c r="G594" s="40">
        <v>9.815130424E9</v>
      </c>
      <c r="H594" s="40">
        <v>9.815130424E9</v>
      </c>
      <c r="I594" s="31" t="s">
        <v>826</v>
      </c>
      <c r="J594" s="31" t="s">
        <v>3092</v>
      </c>
      <c r="K594" s="31" t="s">
        <v>3093</v>
      </c>
      <c r="L594" s="31" t="s">
        <v>3157</v>
      </c>
      <c r="M594" s="30" t="s">
        <v>830</v>
      </c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ht="18.0" customHeight="1">
      <c r="A595" s="30">
        <v>594.0</v>
      </c>
      <c r="B595" s="40" t="s">
        <v>3158</v>
      </c>
      <c r="C595" s="72">
        <v>39613.462430555555</v>
      </c>
      <c r="D595" s="39">
        <v>39617.68287037037</v>
      </c>
      <c r="E595" s="40" t="s">
        <v>3159</v>
      </c>
      <c r="F595" s="31" t="s">
        <v>877</v>
      </c>
      <c r="G595" s="40"/>
      <c r="H595" s="40">
        <v>9.910645984E9</v>
      </c>
      <c r="I595" s="31" t="s">
        <v>826</v>
      </c>
      <c r="J595" s="31" t="s">
        <v>3160</v>
      </c>
      <c r="K595" s="31" t="s">
        <v>3161</v>
      </c>
      <c r="L595" s="31" t="s">
        <v>3162</v>
      </c>
      <c r="M595" s="30" t="s">
        <v>830</v>
      </c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ht="18.0" customHeight="1">
      <c r="A596" s="30">
        <v>595.0</v>
      </c>
      <c r="B596" s="40" t="s">
        <v>3163</v>
      </c>
      <c r="C596" s="72">
        <v>39613.47336805556</v>
      </c>
      <c r="D596" s="39">
        <v>39615.74259259259</v>
      </c>
      <c r="E596" s="40" t="s">
        <v>3164</v>
      </c>
      <c r="F596" s="31" t="s">
        <v>877</v>
      </c>
      <c r="G596" s="40">
        <v>4.1616825E7</v>
      </c>
      <c r="H596" s="40">
        <v>9.9536241E9</v>
      </c>
      <c r="I596" s="31" t="s">
        <v>826</v>
      </c>
      <c r="J596" s="31" t="s">
        <v>3165</v>
      </c>
      <c r="K596" s="31" t="s">
        <v>2900</v>
      </c>
      <c r="L596" s="31" t="s">
        <v>3166</v>
      </c>
      <c r="M596" s="30" t="s">
        <v>830</v>
      </c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ht="18.0" customHeight="1">
      <c r="A597" s="30">
        <v>596.0</v>
      </c>
      <c r="B597" s="40" t="s">
        <v>3167</v>
      </c>
      <c r="C597" s="72">
        <v>39613.606574074074</v>
      </c>
      <c r="D597" s="39">
        <v>39618.44752314815</v>
      </c>
      <c r="E597" s="40" t="s">
        <v>3168</v>
      </c>
      <c r="F597" s="31" t="s">
        <v>877</v>
      </c>
      <c r="G597" s="40">
        <v>9.31181107E9</v>
      </c>
      <c r="H597" s="40">
        <v>9.31181107E9</v>
      </c>
      <c r="I597" s="31" t="s">
        <v>826</v>
      </c>
      <c r="J597" s="31" t="s">
        <v>1440</v>
      </c>
      <c r="K597" s="31" t="s">
        <v>2859</v>
      </c>
      <c r="L597" s="31" t="s">
        <v>3169</v>
      </c>
      <c r="M597" s="30" t="s">
        <v>830</v>
      </c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ht="18.0" customHeight="1">
      <c r="A598" s="30">
        <v>597.0</v>
      </c>
      <c r="B598" s="40" t="s">
        <v>3170</v>
      </c>
      <c r="C598" s="72">
        <v>39613.61607638889</v>
      </c>
      <c r="D598" s="39">
        <v>39620.531956018516</v>
      </c>
      <c r="E598" s="40" t="s">
        <v>3171</v>
      </c>
      <c r="F598" s="31" t="s">
        <v>1231</v>
      </c>
      <c r="G598" s="40">
        <v>4.1217886E7</v>
      </c>
      <c r="H598" s="40">
        <v>9.845066703E9</v>
      </c>
      <c r="I598" s="31" t="s">
        <v>826</v>
      </c>
      <c r="J598" s="31" t="s">
        <v>3172</v>
      </c>
      <c r="K598" s="31" t="s">
        <v>2814</v>
      </c>
      <c r="L598" s="31" t="s">
        <v>3173</v>
      </c>
      <c r="M598" s="30" t="s">
        <v>830</v>
      </c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ht="18.0" customHeight="1">
      <c r="A599" s="30">
        <v>598.0</v>
      </c>
      <c r="B599" s="40" t="s">
        <v>3174</v>
      </c>
      <c r="C599" s="72">
        <v>39613.66287037037</v>
      </c>
      <c r="D599" s="39">
        <v>39624.49420138889</v>
      </c>
      <c r="E599" s="40" t="s">
        <v>3175</v>
      </c>
      <c r="F599" s="31" t="s">
        <v>3176</v>
      </c>
      <c r="G599" s="40">
        <v>2546973.0</v>
      </c>
      <c r="H599" s="40">
        <v>9.894500405E9</v>
      </c>
      <c r="I599" s="31" t="s">
        <v>826</v>
      </c>
      <c r="J599" s="31" t="s">
        <v>1275</v>
      </c>
      <c r="K599" s="31" t="s">
        <v>2859</v>
      </c>
      <c r="L599" s="31" t="s">
        <v>3177</v>
      </c>
      <c r="M599" s="30" t="s">
        <v>830</v>
      </c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ht="18.0" customHeight="1">
      <c r="A600" s="30">
        <v>599.0</v>
      </c>
      <c r="B600" s="40" t="s">
        <v>3178</v>
      </c>
      <c r="C600" s="72">
        <v>39613.713900462964</v>
      </c>
      <c r="D600" s="39">
        <v>39626.499768518515</v>
      </c>
      <c r="E600" s="40" t="s">
        <v>1509</v>
      </c>
      <c r="F600" s="31" t="s">
        <v>3179</v>
      </c>
      <c r="G600" s="40">
        <v>9.760114648E9</v>
      </c>
      <c r="H600" s="40"/>
      <c r="I600" s="31" t="s">
        <v>826</v>
      </c>
      <c r="J600" s="31" t="s">
        <v>3180</v>
      </c>
      <c r="K600" s="31" t="s">
        <v>2818</v>
      </c>
      <c r="L600" s="31" t="s">
        <v>3181</v>
      </c>
      <c r="M600" s="30" t="s">
        <v>830</v>
      </c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ht="18.0" customHeight="1">
      <c r="A601" s="30">
        <v>600.0</v>
      </c>
      <c r="B601" s="40" t="s">
        <v>3182</v>
      </c>
      <c r="C601" s="72">
        <v>39613.7225</v>
      </c>
      <c r="D601" s="39">
        <v>39619.6034375</v>
      </c>
      <c r="E601" s="40" t="s">
        <v>3183</v>
      </c>
      <c r="F601" s="31" t="s">
        <v>3184</v>
      </c>
      <c r="G601" s="40">
        <v>9.729220327E9</v>
      </c>
      <c r="H601" s="40">
        <v>9.729220327E9</v>
      </c>
      <c r="I601" s="31" t="s">
        <v>826</v>
      </c>
      <c r="J601" s="31" t="s">
        <v>2437</v>
      </c>
      <c r="K601" s="31" t="s">
        <v>2814</v>
      </c>
      <c r="L601" s="31" t="s">
        <v>3185</v>
      </c>
      <c r="M601" s="30" t="s">
        <v>830</v>
      </c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ht="18.0" customHeight="1">
      <c r="A602" s="30">
        <v>601.0</v>
      </c>
      <c r="B602" s="40" t="s">
        <v>3186</v>
      </c>
      <c r="C602" s="72">
        <v>39614.652407407404</v>
      </c>
      <c r="D602" s="39">
        <v>39625.49556712963</v>
      </c>
      <c r="E602" s="40" t="s">
        <v>3187</v>
      </c>
      <c r="F602" s="31" t="s">
        <v>3188</v>
      </c>
      <c r="G602" s="40">
        <v>9.815130424E9</v>
      </c>
      <c r="H602" s="40">
        <v>9.815130424E9</v>
      </c>
      <c r="I602" s="31" t="s">
        <v>826</v>
      </c>
      <c r="J602" s="31" t="s">
        <v>2437</v>
      </c>
      <c r="K602" s="31" t="s">
        <v>2814</v>
      </c>
      <c r="L602" s="31" t="s">
        <v>3189</v>
      </c>
      <c r="M602" s="30" t="s">
        <v>830</v>
      </c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ht="18.0" customHeight="1">
      <c r="A603" s="30">
        <v>602.0</v>
      </c>
      <c r="B603" s="40" t="s">
        <v>3190</v>
      </c>
      <c r="C603" s="72">
        <v>39615.44212962963</v>
      </c>
      <c r="D603" s="39">
        <v>39615.739432870374</v>
      </c>
      <c r="E603" s="40" t="s">
        <v>2871</v>
      </c>
      <c r="F603" s="31" t="s">
        <v>1869</v>
      </c>
      <c r="G603" s="40">
        <v>2.3386086E7</v>
      </c>
      <c r="H603" s="40">
        <v>2.3386086E7</v>
      </c>
      <c r="I603" s="31" t="s">
        <v>826</v>
      </c>
      <c r="J603" s="31" t="s">
        <v>1140</v>
      </c>
      <c r="K603" s="31" t="s">
        <v>2868</v>
      </c>
      <c r="L603" s="31" t="s">
        <v>2872</v>
      </c>
      <c r="M603" s="30" t="s">
        <v>830</v>
      </c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ht="18.0" customHeight="1">
      <c r="A604" s="30">
        <v>603.0</v>
      </c>
      <c r="B604" s="40" t="s">
        <v>3191</v>
      </c>
      <c r="C604" s="72">
        <v>39615.45594907407</v>
      </c>
      <c r="D604" s="39">
        <v>39615.60444444444</v>
      </c>
      <c r="E604" s="40" t="s">
        <v>3192</v>
      </c>
      <c r="F604" s="31" t="s">
        <v>1057</v>
      </c>
      <c r="G604" s="40">
        <v>9.73548884E9</v>
      </c>
      <c r="H604" s="40"/>
      <c r="I604" s="31" t="s">
        <v>826</v>
      </c>
      <c r="J604" s="31" t="s">
        <v>2929</v>
      </c>
      <c r="K604" s="31" t="s">
        <v>2814</v>
      </c>
      <c r="L604" s="31" t="s">
        <v>3193</v>
      </c>
      <c r="M604" s="30" t="s">
        <v>830</v>
      </c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ht="18.0" customHeight="1">
      <c r="A605" s="30">
        <v>604.0</v>
      </c>
      <c r="B605" s="40" t="s">
        <v>3194</v>
      </c>
      <c r="C605" s="72">
        <v>39616.649664351855</v>
      </c>
      <c r="D605" s="39">
        <v>39620.478483796294</v>
      </c>
      <c r="E605" s="40" t="s">
        <v>3195</v>
      </c>
      <c r="F605" s="31" t="s">
        <v>3196</v>
      </c>
      <c r="G605" s="40">
        <v>9.830186239E9</v>
      </c>
      <c r="H605" s="40">
        <v>9.830186239E9</v>
      </c>
      <c r="I605" s="31" t="s">
        <v>826</v>
      </c>
      <c r="J605" s="31" t="s">
        <v>3197</v>
      </c>
      <c r="K605" s="31" t="s">
        <v>2859</v>
      </c>
      <c r="L605" s="31" t="s">
        <v>3198</v>
      </c>
      <c r="M605" s="30" t="s">
        <v>830</v>
      </c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ht="18.0" customHeight="1">
      <c r="A606" s="30">
        <v>605.0</v>
      </c>
      <c r="B606" s="40" t="s">
        <v>3199</v>
      </c>
      <c r="C606" s="72">
        <v>39616.68833333333</v>
      </c>
      <c r="D606" s="39">
        <v>39623.49003472222</v>
      </c>
      <c r="E606" s="40" t="s">
        <v>3200</v>
      </c>
      <c r="F606" s="31" t="s">
        <v>2476</v>
      </c>
      <c r="G606" s="40">
        <v>2640686.0</v>
      </c>
      <c r="H606" s="40"/>
      <c r="I606" s="31" t="s">
        <v>826</v>
      </c>
      <c r="J606" s="31" t="s">
        <v>1604</v>
      </c>
      <c r="K606" s="31" t="s">
        <v>2814</v>
      </c>
      <c r="L606" s="31" t="s">
        <v>3201</v>
      </c>
      <c r="M606" s="30" t="s">
        <v>830</v>
      </c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ht="18.0" customHeight="1">
      <c r="A607" s="30">
        <v>606.0</v>
      </c>
      <c r="B607" s="40" t="s">
        <v>3202</v>
      </c>
      <c r="C607" s="72">
        <v>39617.5658912037</v>
      </c>
      <c r="D607" s="39">
        <v>39625.46565972222</v>
      </c>
      <c r="E607" s="40" t="s">
        <v>3203</v>
      </c>
      <c r="F607" s="31" t="s">
        <v>1109</v>
      </c>
      <c r="G607" s="40">
        <v>9.971092426E9</v>
      </c>
      <c r="H607" s="40">
        <v>9.971092426E9</v>
      </c>
      <c r="I607" s="31" t="s">
        <v>826</v>
      </c>
      <c r="J607" s="31" t="s">
        <v>1919</v>
      </c>
      <c r="K607" s="31" t="s">
        <v>3204</v>
      </c>
      <c r="L607" s="31" t="s">
        <v>3205</v>
      </c>
      <c r="M607" s="30" t="s">
        <v>830</v>
      </c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ht="18.0" customHeight="1">
      <c r="A608" s="30">
        <v>607.0</v>
      </c>
      <c r="B608" s="40" t="s">
        <v>3206</v>
      </c>
      <c r="C608" s="72">
        <v>39617.64251157407</v>
      </c>
      <c r="D608" s="39">
        <v>39622.55064814815</v>
      </c>
      <c r="E608" s="40" t="s">
        <v>3207</v>
      </c>
      <c r="F608" s="31" t="s">
        <v>833</v>
      </c>
      <c r="G608" s="40">
        <v>2.6272393E7</v>
      </c>
      <c r="H608" s="40">
        <v>9.8100001393E10</v>
      </c>
      <c r="I608" s="31" t="s">
        <v>826</v>
      </c>
      <c r="J608" s="31" t="s">
        <v>3208</v>
      </c>
      <c r="K608" s="31" t="s">
        <v>3004</v>
      </c>
      <c r="L608" s="31" t="s">
        <v>3209</v>
      </c>
      <c r="M608" s="30" t="s">
        <v>830</v>
      </c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ht="18.0" customHeight="1">
      <c r="A609" s="30">
        <v>608.0</v>
      </c>
      <c r="B609" s="40" t="s">
        <v>3210</v>
      </c>
      <c r="C609" s="72">
        <v>39617.664826388886</v>
      </c>
      <c r="D609" s="39">
        <v>39624.46518518519</v>
      </c>
      <c r="E609" s="40" t="s">
        <v>3211</v>
      </c>
      <c r="F609" s="31" t="s">
        <v>934</v>
      </c>
      <c r="G609" s="40">
        <v>9.818214677E9</v>
      </c>
      <c r="H609" s="40">
        <v>9.818214677E9</v>
      </c>
      <c r="I609" s="31" t="s">
        <v>826</v>
      </c>
      <c r="J609" s="31" t="s">
        <v>3212</v>
      </c>
      <c r="K609" s="31" t="s">
        <v>2804</v>
      </c>
      <c r="L609" s="31" t="s">
        <v>3213</v>
      </c>
      <c r="M609" s="30" t="s">
        <v>830</v>
      </c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ht="18.0" customHeight="1">
      <c r="A610" s="30">
        <v>609.0</v>
      </c>
      <c r="B610" s="40" t="s">
        <v>3214</v>
      </c>
      <c r="C610" s="72">
        <v>39617.66709490741</v>
      </c>
      <c r="D610" s="39">
        <v>39624.453414351854</v>
      </c>
      <c r="E610" s="40" t="s">
        <v>3211</v>
      </c>
      <c r="F610" s="31" t="s">
        <v>934</v>
      </c>
      <c r="G610" s="40">
        <v>9.818214677E9</v>
      </c>
      <c r="H610" s="40">
        <v>9.818214677E9</v>
      </c>
      <c r="I610" s="31" t="s">
        <v>826</v>
      </c>
      <c r="J610" s="31" t="s">
        <v>3215</v>
      </c>
      <c r="K610" s="31" t="s">
        <v>2859</v>
      </c>
      <c r="L610" s="31" t="s">
        <v>3216</v>
      </c>
      <c r="M610" s="30" t="s">
        <v>830</v>
      </c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ht="18.0" customHeight="1">
      <c r="A611" s="30">
        <v>610.0</v>
      </c>
      <c r="B611" s="40" t="s">
        <v>3217</v>
      </c>
      <c r="C611" s="72">
        <v>39617.66982638889</v>
      </c>
      <c r="D611" s="39">
        <v>39624.45694444444</v>
      </c>
      <c r="E611" s="40" t="s">
        <v>3211</v>
      </c>
      <c r="F611" s="31" t="s">
        <v>934</v>
      </c>
      <c r="G611" s="40">
        <v>9.818214677E9</v>
      </c>
      <c r="H611" s="40">
        <v>9.818214677E9</v>
      </c>
      <c r="I611" s="31" t="s">
        <v>826</v>
      </c>
      <c r="J611" s="31" t="s">
        <v>3215</v>
      </c>
      <c r="K611" s="31" t="s">
        <v>3029</v>
      </c>
      <c r="L611" s="31" t="s">
        <v>3218</v>
      </c>
      <c r="M611" s="30" t="s">
        <v>830</v>
      </c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ht="18.0" customHeight="1">
      <c r="A612" s="30">
        <v>611.0</v>
      </c>
      <c r="B612" s="40" t="s">
        <v>3219</v>
      </c>
      <c r="C612" s="72">
        <v>39617.688055555554</v>
      </c>
      <c r="D612" s="39">
        <v>39620.529178240744</v>
      </c>
      <c r="E612" s="40" t="s">
        <v>3220</v>
      </c>
      <c r="F612" s="31" t="s">
        <v>1231</v>
      </c>
      <c r="G612" s="40">
        <v>9.98603522E9</v>
      </c>
      <c r="H612" s="40">
        <v>9.98603522E9</v>
      </c>
      <c r="I612" s="31" t="s">
        <v>826</v>
      </c>
      <c r="J612" s="31" t="s">
        <v>3221</v>
      </c>
      <c r="K612" s="31" t="s">
        <v>3222</v>
      </c>
      <c r="L612" s="31" t="s">
        <v>3223</v>
      </c>
      <c r="M612" s="30" t="s">
        <v>830</v>
      </c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ht="18.0" customHeight="1">
      <c r="A613" s="30">
        <v>612.0</v>
      </c>
      <c r="B613" s="40" t="s">
        <v>3224</v>
      </c>
      <c r="C613" s="72">
        <v>39618.40480324074</v>
      </c>
      <c r="D613" s="39">
        <v>39618.68021990741</v>
      </c>
      <c r="E613" s="40" t="s">
        <v>3225</v>
      </c>
      <c r="F613" s="31" t="s">
        <v>833</v>
      </c>
      <c r="G613" s="40">
        <v>2.6271964E7</v>
      </c>
      <c r="H613" s="40">
        <v>9.810066948E9</v>
      </c>
      <c r="I613" s="31" t="s">
        <v>826</v>
      </c>
      <c r="J613" s="31" t="s">
        <v>3226</v>
      </c>
      <c r="K613" s="31" t="s">
        <v>3227</v>
      </c>
      <c r="L613" s="31" t="s">
        <v>3228</v>
      </c>
      <c r="M613" s="30" t="s">
        <v>830</v>
      </c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ht="18.0" customHeight="1">
      <c r="A614" s="30">
        <v>613.0</v>
      </c>
      <c r="B614" s="40" t="s">
        <v>3229</v>
      </c>
      <c r="C614" s="72">
        <v>39618.47625</v>
      </c>
      <c r="D614" s="39">
        <v>39620.60225694445</v>
      </c>
      <c r="E614" s="40" t="s">
        <v>3230</v>
      </c>
      <c r="F614" s="31" t="s">
        <v>3231</v>
      </c>
      <c r="G614" s="40">
        <v>9.894141878E9</v>
      </c>
      <c r="H614" s="40"/>
      <c r="I614" s="31" t="s">
        <v>826</v>
      </c>
      <c r="J614" s="31" t="s">
        <v>1973</v>
      </c>
      <c r="K614" s="31" t="s">
        <v>3042</v>
      </c>
      <c r="L614" s="31" t="s">
        <v>3232</v>
      </c>
      <c r="M614" s="30" t="s">
        <v>830</v>
      </c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ht="18.0" customHeight="1">
      <c r="A615" s="30">
        <v>614.0</v>
      </c>
      <c r="B615" s="40" t="s">
        <v>3233</v>
      </c>
      <c r="C615" s="72">
        <v>39618.50482638889</v>
      </c>
      <c r="D615" s="39">
        <v>39619.58190972222</v>
      </c>
      <c r="E615" s="40" t="s">
        <v>3012</v>
      </c>
      <c r="F615" s="31" t="s">
        <v>1052</v>
      </c>
      <c r="G615" s="40">
        <v>9.871827447E9</v>
      </c>
      <c r="H615" s="40">
        <v>9.871827447E9</v>
      </c>
      <c r="I615" s="31" t="s">
        <v>826</v>
      </c>
      <c r="J615" s="31" t="s">
        <v>827</v>
      </c>
      <c r="K615" s="31" t="s">
        <v>2835</v>
      </c>
      <c r="L615" s="31" t="s">
        <v>2938</v>
      </c>
      <c r="M615" s="30" t="s">
        <v>830</v>
      </c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ht="18.0" customHeight="1">
      <c r="A616" s="30">
        <v>615.0</v>
      </c>
      <c r="B616" s="40" t="s">
        <v>3234</v>
      </c>
      <c r="C616" s="72">
        <v>39618.59638888889</v>
      </c>
      <c r="D616" s="39">
        <v>39625.419386574074</v>
      </c>
      <c r="E616" s="40" t="s">
        <v>3235</v>
      </c>
      <c r="F616" s="31" t="s">
        <v>1017</v>
      </c>
      <c r="G616" s="40">
        <v>4.6597E7</v>
      </c>
      <c r="H616" s="40"/>
      <c r="I616" s="31" t="s">
        <v>826</v>
      </c>
      <c r="J616" s="31" t="s">
        <v>1007</v>
      </c>
      <c r="K616" s="31" t="s">
        <v>3236</v>
      </c>
      <c r="L616" s="31" t="s">
        <v>3237</v>
      </c>
      <c r="M616" s="30" t="s">
        <v>830</v>
      </c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ht="18.0" customHeight="1">
      <c r="A617" s="30">
        <v>616.0</v>
      </c>
      <c r="B617" s="40" t="s">
        <v>3238</v>
      </c>
      <c r="C617" s="72">
        <v>39619.43927083333</v>
      </c>
      <c r="D617" s="39">
        <v>39627.5591087963</v>
      </c>
      <c r="E617" s="40" t="s">
        <v>3239</v>
      </c>
      <c r="F617" s="31" t="s">
        <v>833</v>
      </c>
      <c r="G617" s="40">
        <v>9.811005907E9</v>
      </c>
      <c r="H617" s="40"/>
      <c r="I617" s="31" t="s">
        <v>826</v>
      </c>
      <c r="J617" s="31" t="s">
        <v>974</v>
      </c>
      <c r="K617" s="31" t="s">
        <v>2859</v>
      </c>
      <c r="L617" s="31" t="s">
        <v>3240</v>
      </c>
      <c r="M617" s="30" t="s">
        <v>830</v>
      </c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ht="18.0" customHeight="1">
      <c r="A618" s="30">
        <v>617.0</v>
      </c>
      <c r="B618" s="40" t="s">
        <v>3241</v>
      </c>
      <c r="C618" s="72">
        <v>39619.51804398148</v>
      </c>
      <c r="D618" s="39">
        <v>39619.556226851855</v>
      </c>
      <c r="E618" s="40" t="s">
        <v>3242</v>
      </c>
      <c r="F618" s="31" t="s">
        <v>3243</v>
      </c>
      <c r="G618" s="40">
        <v>9.830139226E9</v>
      </c>
      <c r="H618" s="40">
        <v>9.830139226E9</v>
      </c>
      <c r="I618" s="31" t="s">
        <v>826</v>
      </c>
      <c r="J618" s="31" t="s">
        <v>857</v>
      </c>
      <c r="K618" s="31" t="s">
        <v>2946</v>
      </c>
      <c r="L618" s="31" t="s">
        <v>3244</v>
      </c>
      <c r="M618" s="30" t="s">
        <v>830</v>
      </c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ht="18.0" customHeight="1">
      <c r="A619" s="30">
        <v>618.0</v>
      </c>
      <c r="B619" s="40" t="s">
        <v>3245</v>
      </c>
      <c r="C619" s="72">
        <v>39619.55087962963</v>
      </c>
      <c r="D619" s="39">
        <v>39619.74481481482</v>
      </c>
      <c r="E619" s="40" t="s">
        <v>3246</v>
      </c>
      <c r="F619" s="31" t="s">
        <v>934</v>
      </c>
      <c r="G619" s="40">
        <v>9.818122772E9</v>
      </c>
      <c r="H619" s="40">
        <v>9.818122772E9</v>
      </c>
      <c r="I619" s="31" t="s">
        <v>826</v>
      </c>
      <c r="J619" s="31" t="s">
        <v>989</v>
      </c>
      <c r="K619" s="31" t="s">
        <v>2900</v>
      </c>
      <c r="L619" s="31" t="s">
        <v>3247</v>
      </c>
      <c r="M619" s="30" t="s">
        <v>830</v>
      </c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ht="18.0" customHeight="1">
      <c r="A620" s="30">
        <v>619.0</v>
      </c>
      <c r="B620" s="40" t="s">
        <v>3248</v>
      </c>
      <c r="C620" s="72">
        <v>39619.566145833334</v>
      </c>
      <c r="D620" s="39">
        <v>39620.68454861111</v>
      </c>
      <c r="E620" s="40" t="s">
        <v>3249</v>
      </c>
      <c r="F620" s="31" t="s">
        <v>833</v>
      </c>
      <c r="G620" s="40">
        <v>9.999964046E9</v>
      </c>
      <c r="H620" s="40"/>
      <c r="I620" s="31" t="s">
        <v>826</v>
      </c>
      <c r="J620" s="31" t="s">
        <v>1594</v>
      </c>
      <c r="K620" s="31" t="s">
        <v>2859</v>
      </c>
      <c r="L620" s="31" t="s">
        <v>3250</v>
      </c>
      <c r="M620" s="30" t="s">
        <v>830</v>
      </c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ht="18.0" customHeight="1">
      <c r="A621" s="30">
        <v>620.0</v>
      </c>
      <c r="B621" s="40" t="s">
        <v>3251</v>
      </c>
      <c r="C621" s="72">
        <v>39620.43864583333</v>
      </c>
      <c r="D621" s="39">
        <v>39620.682800925926</v>
      </c>
      <c r="E621" s="40" t="s">
        <v>3252</v>
      </c>
      <c r="F621" s="31" t="s">
        <v>1109</v>
      </c>
      <c r="G621" s="40">
        <v>9.811848481E9</v>
      </c>
      <c r="H621" s="40"/>
      <c r="I621" s="31" t="s">
        <v>826</v>
      </c>
      <c r="J621" s="31" t="s">
        <v>1973</v>
      </c>
      <c r="K621" s="31" t="s">
        <v>3042</v>
      </c>
      <c r="L621" s="31" t="s">
        <v>3253</v>
      </c>
      <c r="M621" s="30" t="s">
        <v>830</v>
      </c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ht="18.0" customHeight="1">
      <c r="A622" s="30">
        <v>621.0</v>
      </c>
      <c r="B622" s="40" t="s">
        <v>3254</v>
      </c>
      <c r="C622" s="72">
        <v>39620.47175925926</v>
      </c>
      <c r="D622" s="39">
        <v>39620.561319444445</v>
      </c>
      <c r="E622" s="40" t="s">
        <v>3255</v>
      </c>
      <c r="F622" s="31" t="s">
        <v>3256</v>
      </c>
      <c r="G622" s="40">
        <v>9.903024869E9</v>
      </c>
      <c r="H622" s="40">
        <v>9.903024869E9</v>
      </c>
      <c r="I622" s="31" t="s">
        <v>826</v>
      </c>
      <c r="J622" s="31" t="s">
        <v>913</v>
      </c>
      <c r="K622" s="31" t="s">
        <v>2818</v>
      </c>
      <c r="L622" s="31" t="s">
        <v>3257</v>
      </c>
      <c r="M622" s="30" t="s">
        <v>830</v>
      </c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ht="18.0" customHeight="1">
      <c r="A623" s="30">
        <v>622.0</v>
      </c>
      <c r="B623" s="40" t="s">
        <v>3258</v>
      </c>
      <c r="C623" s="72">
        <v>39622.674363425926</v>
      </c>
      <c r="D623" s="39">
        <v>39622.751909722225</v>
      </c>
      <c r="E623" s="40" t="s">
        <v>3259</v>
      </c>
      <c r="F623" s="31" t="s">
        <v>2025</v>
      </c>
      <c r="G623" s="40">
        <v>2.663295359E9</v>
      </c>
      <c r="H623" s="40"/>
      <c r="I623" s="31" t="s">
        <v>826</v>
      </c>
      <c r="J623" s="31" t="s">
        <v>857</v>
      </c>
      <c r="K623" s="31" t="s">
        <v>2946</v>
      </c>
      <c r="L623" s="31" t="s">
        <v>3260</v>
      </c>
      <c r="M623" s="30" t="s">
        <v>830</v>
      </c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ht="18.0" customHeight="1">
      <c r="A624" s="30">
        <v>623.0</v>
      </c>
      <c r="B624" s="40" t="s">
        <v>3261</v>
      </c>
      <c r="C624" s="72">
        <v>39623.43887731482</v>
      </c>
      <c r="D624" s="39">
        <v>39624.44877314815</v>
      </c>
      <c r="E624" s="40" t="s">
        <v>3141</v>
      </c>
      <c r="F624" s="31" t="s">
        <v>934</v>
      </c>
      <c r="G624" s="40">
        <v>2.6525142E7</v>
      </c>
      <c r="H624" s="40"/>
      <c r="I624" s="31" t="s">
        <v>826</v>
      </c>
      <c r="J624" s="31" t="s">
        <v>3262</v>
      </c>
      <c r="K624" s="31" t="s">
        <v>3263</v>
      </c>
      <c r="L624" s="31" t="s">
        <v>3143</v>
      </c>
      <c r="M624" s="30" t="s">
        <v>830</v>
      </c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ht="18.0" customHeight="1">
      <c r="A625" s="30">
        <v>624.0</v>
      </c>
      <c r="B625" s="40" t="s">
        <v>3264</v>
      </c>
      <c r="C625" s="72">
        <v>39623.63309027778</v>
      </c>
      <c r="D625" s="39">
        <v>39623.69069444444</v>
      </c>
      <c r="E625" s="40" t="s">
        <v>3265</v>
      </c>
      <c r="F625" s="31" t="s">
        <v>3266</v>
      </c>
      <c r="G625" s="40">
        <v>9.822197454E9</v>
      </c>
      <c r="H625" s="40"/>
      <c r="I625" s="31" t="s">
        <v>826</v>
      </c>
      <c r="J625" s="31" t="s">
        <v>913</v>
      </c>
      <c r="K625" s="31" t="s">
        <v>2818</v>
      </c>
      <c r="L625" s="31" t="s">
        <v>3267</v>
      </c>
      <c r="M625" s="30" t="s">
        <v>830</v>
      </c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ht="18.0" customHeight="1">
      <c r="A626" s="30">
        <v>625.0</v>
      </c>
      <c r="B626" s="40" t="s">
        <v>3268</v>
      </c>
      <c r="C626" s="72">
        <v>39623.70211805555</v>
      </c>
      <c r="D626" s="39">
        <v>39624.7572337963</v>
      </c>
      <c r="E626" s="40" t="s">
        <v>3269</v>
      </c>
      <c r="F626" s="31" t="s">
        <v>1869</v>
      </c>
      <c r="G626" s="40">
        <v>9.810074219E9</v>
      </c>
      <c r="H626" s="40">
        <v>9.810074219E9</v>
      </c>
      <c r="I626" s="31" t="s">
        <v>826</v>
      </c>
      <c r="J626" s="31" t="s">
        <v>2223</v>
      </c>
      <c r="K626" s="31" t="s">
        <v>2804</v>
      </c>
      <c r="L626" s="31" t="s">
        <v>3270</v>
      </c>
      <c r="M626" s="30" t="s">
        <v>830</v>
      </c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ht="18.0" customHeight="1">
      <c r="A627" s="30">
        <v>626.0</v>
      </c>
      <c r="B627" s="40" t="s">
        <v>3271</v>
      </c>
      <c r="C627" s="72">
        <v>39624.552256944444</v>
      </c>
      <c r="D627" s="39">
        <v>39624.68759259259</v>
      </c>
      <c r="E627" s="40" t="s">
        <v>646</v>
      </c>
      <c r="F627" s="31" t="s">
        <v>934</v>
      </c>
      <c r="G627" s="40">
        <v>6415697.0</v>
      </c>
      <c r="H627" s="40">
        <v>6415697.0</v>
      </c>
      <c r="I627" s="31" t="s">
        <v>826</v>
      </c>
      <c r="J627" s="31" t="s">
        <v>1110</v>
      </c>
      <c r="K627" s="31" t="s">
        <v>3272</v>
      </c>
      <c r="L627" s="31" t="s">
        <v>3273</v>
      </c>
      <c r="M627" s="30" t="s">
        <v>830</v>
      </c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ht="18.0" customHeight="1">
      <c r="A628" s="30">
        <v>627.0</v>
      </c>
      <c r="B628" s="40" t="s">
        <v>3274</v>
      </c>
      <c r="C628" s="72">
        <v>39624.65336805556</v>
      </c>
      <c r="D628" s="39">
        <v>39625.63298611111</v>
      </c>
      <c r="E628" s="40" t="s">
        <v>3275</v>
      </c>
      <c r="F628" s="31" t="s">
        <v>872</v>
      </c>
      <c r="G628" s="40">
        <v>9.415576476E9</v>
      </c>
      <c r="H628" s="40">
        <v>9.415576476E9</v>
      </c>
      <c r="I628" s="31" t="s">
        <v>826</v>
      </c>
      <c r="J628" s="31" t="s">
        <v>2238</v>
      </c>
      <c r="K628" s="31" t="s">
        <v>2797</v>
      </c>
      <c r="L628" s="31" t="s">
        <v>3276</v>
      </c>
      <c r="M628" s="30" t="s">
        <v>830</v>
      </c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ht="18.0" customHeight="1">
      <c r="A629" s="30">
        <v>628.0</v>
      </c>
      <c r="B629" s="40" t="s">
        <v>3277</v>
      </c>
      <c r="C629" s="72">
        <v>39715.647314814814</v>
      </c>
      <c r="D629" s="39">
        <v>39715.67228009259</v>
      </c>
      <c r="E629" s="40" t="s">
        <v>3278</v>
      </c>
      <c r="F629" s="31" t="s">
        <v>993</v>
      </c>
      <c r="G629" s="40">
        <v>9.987542138E9</v>
      </c>
      <c r="H629" s="40">
        <v>9.987542138E9</v>
      </c>
      <c r="I629" s="31" t="s">
        <v>826</v>
      </c>
      <c r="J629" s="31" t="s">
        <v>3037</v>
      </c>
      <c r="K629" s="31" t="s">
        <v>3279</v>
      </c>
      <c r="L629" s="31" t="s">
        <v>3280</v>
      </c>
      <c r="M629" s="30" t="s">
        <v>830</v>
      </c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ht="18.0" customHeight="1">
      <c r="A630" s="30">
        <v>629.0</v>
      </c>
      <c r="B630" s="40" t="s">
        <v>3281</v>
      </c>
      <c r="C630" s="72">
        <v>39715.76293981481</v>
      </c>
      <c r="D630" s="39">
        <v>39720.739803240744</v>
      </c>
      <c r="E630" s="40" t="s">
        <v>3282</v>
      </c>
      <c r="F630" s="31" t="s">
        <v>1340</v>
      </c>
      <c r="G630" s="40">
        <v>9.810823479E9</v>
      </c>
      <c r="H630" s="40">
        <v>9.810823479E9</v>
      </c>
      <c r="I630" s="31" t="s">
        <v>826</v>
      </c>
      <c r="J630" s="31" t="s">
        <v>3283</v>
      </c>
      <c r="K630" s="31" t="s">
        <v>3284</v>
      </c>
      <c r="L630" s="31" t="s">
        <v>3285</v>
      </c>
      <c r="M630" s="30" t="s">
        <v>830</v>
      </c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ht="18.0" customHeight="1">
      <c r="A631" s="30">
        <v>630.0</v>
      </c>
      <c r="B631" s="40" t="s">
        <v>3286</v>
      </c>
      <c r="C631" s="72">
        <v>39715.792650462965</v>
      </c>
      <c r="D631" s="39">
        <v>39717.50746527778</v>
      </c>
      <c r="E631" s="40" t="s">
        <v>3287</v>
      </c>
      <c r="F631" s="31" t="s">
        <v>934</v>
      </c>
      <c r="G631" s="40">
        <v>9.971153339E9</v>
      </c>
      <c r="H631" s="40">
        <v>9.971153339E9</v>
      </c>
      <c r="I631" s="31" t="s">
        <v>826</v>
      </c>
      <c r="J631" s="31" t="s">
        <v>3212</v>
      </c>
      <c r="K631" s="31" t="s">
        <v>2804</v>
      </c>
      <c r="L631" s="31" t="s">
        <v>3288</v>
      </c>
      <c r="M631" s="30" t="s">
        <v>830</v>
      </c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ht="18.0" customHeight="1">
      <c r="A632" s="30">
        <v>631.0</v>
      </c>
      <c r="B632" s="40" t="s">
        <v>3289</v>
      </c>
      <c r="C632" s="72">
        <v>39716.55324074074</v>
      </c>
      <c r="D632" s="39">
        <v>39720.436273148145</v>
      </c>
      <c r="E632" s="40" t="s">
        <v>3290</v>
      </c>
      <c r="F632" s="31" t="s">
        <v>833</v>
      </c>
      <c r="G632" s="40">
        <v>9.810678104E9</v>
      </c>
      <c r="H632" s="40">
        <v>9.810678104E9</v>
      </c>
      <c r="I632" s="31" t="s">
        <v>826</v>
      </c>
      <c r="J632" s="31" t="s">
        <v>1702</v>
      </c>
      <c r="K632" s="31" t="s">
        <v>3291</v>
      </c>
      <c r="L632" s="31" t="s">
        <v>3292</v>
      </c>
      <c r="M632" s="30" t="s">
        <v>830</v>
      </c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ht="18.0" customHeight="1">
      <c r="A633" s="30">
        <v>632.0</v>
      </c>
      <c r="B633" s="40" t="s">
        <v>3293</v>
      </c>
      <c r="C633" s="72">
        <v>39717.58122685185</v>
      </c>
      <c r="D633" s="39">
        <v>39720.428981481484</v>
      </c>
      <c r="E633" s="40" t="s">
        <v>3294</v>
      </c>
      <c r="F633" s="31" t="s">
        <v>3295</v>
      </c>
      <c r="G633" s="40"/>
      <c r="H633" s="40">
        <v>4.0626262E7</v>
      </c>
      <c r="I633" s="31" t="s">
        <v>826</v>
      </c>
      <c r="J633" s="31" t="s">
        <v>3296</v>
      </c>
      <c r="K633" s="31" t="s">
        <v>2900</v>
      </c>
      <c r="L633" s="31" t="s">
        <v>3297</v>
      </c>
      <c r="M633" s="30" t="s">
        <v>830</v>
      </c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ht="18.0" customHeight="1">
      <c r="A634" s="30">
        <v>633.0</v>
      </c>
      <c r="B634" s="40" t="s">
        <v>3298</v>
      </c>
      <c r="C634" s="72">
        <v>39718.52903935185</v>
      </c>
      <c r="D634" s="39">
        <v>39720.596238425926</v>
      </c>
      <c r="E634" s="40" t="s">
        <v>3299</v>
      </c>
      <c r="F634" s="31" t="s">
        <v>3097</v>
      </c>
      <c r="G634" s="40">
        <v>9.811543079E9</v>
      </c>
      <c r="H634" s="40">
        <v>9.811543079E9</v>
      </c>
      <c r="I634" s="31" t="s">
        <v>826</v>
      </c>
      <c r="J634" s="31" t="s">
        <v>3212</v>
      </c>
      <c r="K634" s="31" t="s">
        <v>2804</v>
      </c>
      <c r="L634" s="31" t="s">
        <v>3300</v>
      </c>
      <c r="M634" s="30" t="s">
        <v>830</v>
      </c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ht="18.0" customHeight="1">
      <c r="A635" s="30">
        <v>634.0</v>
      </c>
      <c r="B635" s="40" t="s">
        <v>3301</v>
      </c>
      <c r="C635" s="72">
        <v>39718.547314814816</v>
      </c>
      <c r="D635" s="39">
        <v>39720.77334490741</v>
      </c>
      <c r="E635" s="40" t="s">
        <v>3302</v>
      </c>
      <c r="F635" s="31" t="s">
        <v>955</v>
      </c>
      <c r="G635" s="40">
        <v>9.823050072E9</v>
      </c>
      <c r="H635" s="40"/>
      <c r="I635" s="31" t="s">
        <v>826</v>
      </c>
      <c r="J635" s="31" t="s">
        <v>3303</v>
      </c>
      <c r="K635" s="31" t="s">
        <v>3304</v>
      </c>
      <c r="L635" s="31" t="s">
        <v>3305</v>
      </c>
      <c r="M635" s="30" t="s">
        <v>830</v>
      </c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ht="18.0" customHeight="1">
      <c r="A636" s="30">
        <v>635.0</v>
      </c>
      <c r="B636" s="40" t="s">
        <v>3306</v>
      </c>
      <c r="C636" s="72">
        <v>39720.64474537037</v>
      </c>
      <c r="D636" s="39">
        <v>39720.69694444445</v>
      </c>
      <c r="E636" s="40" t="s">
        <v>3307</v>
      </c>
      <c r="F636" s="31" t="s">
        <v>955</v>
      </c>
      <c r="G636" s="40">
        <v>9.225500451E9</v>
      </c>
      <c r="H636" s="40">
        <v>9.225500451E9</v>
      </c>
      <c r="I636" s="31" t="s">
        <v>826</v>
      </c>
      <c r="J636" s="31" t="s">
        <v>3308</v>
      </c>
      <c r="K636" s="31" t="s">
        <v>2887</v>
      </c>
      <c r="L636" s="31" t="s">
        <v>3309</v>
      </c>
      <c r="M636" s="30" t="s">
        <v>830</v>
      </c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ht="18.0" customHeight="1">
      <c r="A637" s="70"/>
      <c r="B637" s="70"/>
      <c r="C637" s="70"/>
      <c r="D637" s="70"/>
      <c r="E637" s="70"/>
      <c r="F637" s="73"/>
      <c r="G637" s="70"/>
      <c r="H637" s="70"/>
      <c r="I637" s="73"/>
      <c r="J637" s="73"/>
      <c r="K637" s="73"/>
      <c r="L637" s="73"/>
      <c r="M637" s="74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ht="18.0" customHeight="1">
      <c r="A638" s="70"/>
      <c r="B638" s="70"/>
      <c r="C638" s="70"/>
      <c r="D638" s="70"/>
      <c r="E638" s="70"/>
      <c r="F638" s="73"/>
      <c r="G638" s="70"/>
      <c r="H638" s="70"/>
      <c r="I638" s="73"/>
      <c r="J638" s="73"/>
      <c r="K638" s="73"/>
      <c r="L638" s="73"/>
      <c r="M638" s="74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ht="18.0" customHeight="1">
      <c r="A639" s="70"/>
      <c r="B639" s="70"/>
      <c r="C639" s="70"/>
      <c r="D639" s="70"/>
      <c r="E639" s="70"/>
      <c r="F639" s="73"/>
      <c r="G639" s="70"/>
      <c r="H639" s="70"/>
      <c r="I639" s="73"/>
      <c r="J639" s="73"/>
      <c r="K639" s="73"/>
      <c r="L639" s="73"/>
      <c r="M639" s="74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ht="18.0" customHeight="1">
      <c r="A640" s="70"/>
      <c r="B640" s="70"/>
      <c r="C640" s="70"/>
      <c r="D640" s="70"/>
      <c r="E640" s="70"/>
      <c r="F640" s="73"/>
      <c r="G640" s="70"/>
      <c r="H640" s="70"/>
      <c r="I640" s="73"/>
      <c r="J640" s="73"/>
      <c r="K640" s="73"/>
      <c r="L640" s="73"/>
      <c r="M640" s="74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ht="18.0" customHeight="1">
      <c r="A641" s="70"/>
      <c r="B641" s="70"/>
      <c r="C641" s="70"/>
      <c r="D641" s="70"/>
      <c r="E641" s="70"/>
      <c r="F641" s="73"/>
      <c r="G641" s="70"/>
      <c r="H641" s="70"/>
      <c r="I641" s="73"/>
      <c r="J641" s="73"/>
      <c r="K641" s="73"/>
      <c r="L641" s="73"/>
      <c r="M641" s="74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ht="18.0" customHeight="1">
      <c r="A642" s="70"/>
      <c r="B642" s="70"/>
      <c r="C642" s="70"/>
      <c r="D642" s="70"/>
      <c r="E642" s="70"/>
      <c r="F642" s="73"/>
      <c r="G642" s="70"/>
      <c r="H642" s="70"/>
      <c r="I642" s="73"/>
      <c r="J642" s="73"/>
      <c r="K642" s="73"/>
      <c r="L642" s="73"/>
      <c r="M642" s="74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ht="18.0" customHeight="1">
      <c r="A643" s="70"/>
      <c r="B643" s="70"/>
      <c r="C643" s="70"/>
      <c r="D643" s="70"/>
      <c r="E643" s="70"/>
      <c r="F643" s="73"/>
      <c r="G643" s="70"/>
      <c r="H643" s="70"/>
      <c r="I643" s="73"/>
      <c r="J643" s="73"/>
      <c r="K643" s="73"/>
      <c r="L643" s="73"/>
      <c r="M643" s="74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ht="18.0" customHeight="1">
      <c r="A644" s="70"/>
      <c r="B644" s="70"/>
      <c r="C644" s="70"/>
      <c r="D644" s="70"/>
      <c r="E644" s="70"/>
      <c r="F644" s="73"/>
      <c r="G644" s="70"/>
      <c r="H644" s="70"/>
      <c r="I644" s="73"/>
      <c r="J644" s="73"/>
      <c r="K644" s="73"/>
      <c r="L644" s="73"/>
      <c r="M644" s="74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ht="18.0" customHeight="1">
      <c r="A645" s="70"/>
      <c r="B645" s="70"/>
      <c r="C645" s="70"/>
      <c r="D645" s="70"/>
      <c r="E645" s="70"/>
      <c r="F645" s="73"/>
      <c r="G645" s="70"/>
      <c r="H645" s="70"/>
      <c r="I645" s="73"/>
      <c r="J645" s="73"/>
      <c r="K645" s="73"/>
      <c r="L645" s="73"/>
      <c r="M645" s="74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ht="18.0" customHeight="1">
      <c r="A646" s="70"/>
      <c r="B646" s="70"/>
      <c r="C646" s="70"/>
      <c r="D646" s="70"/>
      <c r="E646" s="70"/>
      <c r="F646" s="73"/>
      <c r="G646" s="70"/>
      <c r="H646" s="70"/>
      <c r="I646" s="73"/>
      <c r="J646" s="73"/>
      <c r="K646" s="73"/>
      <c r="L646" s="73"/>
      <c r="M646" s="74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ht="18.0" customHeight="1">
      <c r="A647" s="70"/>
      <c r="B647" s="70"/>
      <c r="C647" s="70"/>
      <c r="D647" s="70"/>
      <c r="E647" s="70"/>
      <c r="F647" s="73"/>
      <c r="G647" s="70"/>
      <c r="H647" s="70"/>
      <c r="I647" s="73"/>
      <c r="J647" s="73"/>
      <c r="K647" s="73"/>
      <c r="L647" s="73"/>
      <c r="M647" s="74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ht="18.0" customHeight="1">
      <c r="A648" s="70"/>
      <c r="B648" s="70"/>
      <c r="C648" s="70"/>
      <c r="D648" s="70"/>
      <c r="E648" s="70"/>
      <c r="F648" s="73"/>
      <c r="G648" s="70"/>
      <c r="H648" s="70"/>
      <c r="I648" s="73"/>
      <c r="J648" s="73"/>
      <c r="K648" s="73"/>
      <c r="L648" s="73"/>
      <c r="M648" s="74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ht="18.0" customHeight="1">
      <c r="A649" s="70"/>
      <c r="B649" s="70"/>
      <c r="C649" s="70"/>
      <c r="D649" s="70"/>
      <c r="E649" s="70"/>
      <c r="F649" s="73"/>
      <c r="G649" s="70"/>
      <c r="H649" s="70"/>
      <c r="I649" s="73"/>
      <c r="J649" s="73"/>
      <c r="K649" s="73"/>
      <c r="L649" s="73"/>
      <c r="M649" s="74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ht="18.0" customHeight="1">
      <c r="A650" s="70"/>
      <c r="B650" s="70"/>
      <c r="C650" s="70"/>
      <c r="D650" s="70"/>
      <c r="E650" s="70"/>
      <c r="F650" s="73"/>
      <c r="G650" s="70"/>
      <c r="H650" s="70"/>
      <c r="I650" s="73"/>
      <c r="J650" s="73"/>
      <c r="K650" s="73"/>
      <c r="L650" s="73"/>
      <c r="M650" s="74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ht="18.0" customHeight="1">
      <c r="A651" s="70"/>
      <c r="B651" s="70"/>
      <c r="C651" s="70"/>
      <c r="D651" s="70"/>
      <c r="E651" s="70"/>
      <c r="F651" s="73"/>
      <c r="G651" s="70"/>
      <c r="H651" s="70"/>
      <c r="I651" s="73"/>
      <c r="J651" s="73"/>
      <c r="K651" s="73"/>
      <c r="L651" s="73"/>
      <c r="M651" s="74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ht="18.0" customHeight="1">
      <c r="A652" s="70"/>
      <c r="B652" s="70"/>
      <c r="C652" s="70"/>
      <c r="D652" s="70"/>
      <c r="E652" s="70"/>
      <c r="F652" s="73"/>
      <c r="G652" s="70"/>
      <c r="H652" s="70"/>
      <c r="I652" s="73"/>
      <c r="J652" s="73"/>
      <c r="K652" s="73"/>
      <c r="L652" s="73"/>
      <c r="M652" s="74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ht="18.0" customHeight="1">
      <c r="A653" s="70"/>
      <c r="B653" s="70"/>
      <c r="C653" s="70"/>
      <c r="D653" s="70"/>
      <c r="E653" s="70"/>
      <c r="F653" s="73"/>
      <c r="G653" s="70"/>
      <c r="H653" s="70"/>
      <c r="I653" s="73"/>
      <c r="J653" s="73"/>
      <c r="K653" s="73"/>
      <c r="L653" s="73"/>
      <c r="M653" s="74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ht="18.0" customHeight="1">
      <c r="A654" s="70"/>
      <c r="B654" s="70"/>
      <c r="C654" s="70"/>
      <c r="D654" s="70"/>
      <c r="E654" s="70"/>
      <c r="F654" s="73"/>
      <c r="G654" s="70"/>
      <c r="H654" s="70"/>
      <c r="I654" s="73"/>
      <c r="J654" s="73"/>
      <c r="K654" s="73"/>
      <c r="L654" s="73"/>
      <c r="M654" s="74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ht="18.0" customHeight="1">
      <c r="A655" s="70"/>
      <c r="B655" s="70"/>
      <c r="C655" s="70"/>
      <c r="D655" s="70"/>
      <c r="E655" s="70"/>
      <c r="F655" s="73"/>
      <c r="G655" s="70"/>
      <c r="H655" s="70"/>
      <c r="I655" s="73"/>
      <c r="J655" s="73"/>
      <c r="K655" s="73"/>
      <c r="L655" s="73"/>
      <c r="M655" s="74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ht="18.0" customHeight="1">
      <c r="A656" s="70"/>
      <c r="B656" s="70"/>
      <c r="C656" s="70"/>
      <c r="D656" s="70"/>
      <c r="E656" s="70"/>
      <c r="F656" s="73"/>
      <c r="G656" s="70"/>
      <c r="H656" s="70"/>
      <c r="I656" s="73"/>
      <c r="J656" s="73"/>
      <c r="K656" s="73"/>
      <c r="L656" s="73"/>
      <c r="M656" s="74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ht="18.0" customHeight="1">
      <c r="A657" s="70"/>
      <c r="B657" s="70"/>
      <c r="C657" s="70"/>
      <c r="D657" s="70"/>
      <c r="E657" s="70"/>
      <c r="F657" s="73"/>
      <c r="G657" s="70"/>
      <c r="H657" s="70"/>
      <c r="I657" s="73"/>
      <c r="J657" s="73"/>
      <c r="K657" s="73"/>
      <c r="L657" s="73"/>
      <c r="M657" s="74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ht="18.0" customHeight="1">
      <c r="A658" s="70"/>
      <c r="B658" s="70"/>
      <c r="C658" s="70"/>
      <c r="D658" s="70"/>
      <c r="E658" s="70"/>
      <c r="F658" s="73"/>
      <c r="G658" s="70"/>
      <c r="H658" s="70"/>
      <c r="I658" s="73"/>
      <c r="J658" s="73"/>
      <c r="K658" s="73"/>
      <c r="L658" s="73"/>
      <c r="M658" s="74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ht="18.0" customHeight="1">
      <c r="A659" s="70"/>
      <c r="B659" s="70"/>
      <c r="C659" s="70"/>
      <c r="D659" s="70"/>
      <c r="E659" s="70"/>
      <c r="F659" s="73"/>
      <c r="G659" s="70"/>
      <c r="H659" s="70"/>
      <c r="I659" s="73"/>
      <c r="J659" s="73"/>
      <c r="K659" s="73"/>
      <c r="L659" s="73"/>
      <c r="M659" s="74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ht="18.0" customHeight="1">
      <c r="A660" s="70"/>
      <c r="B660" s="70"/>
      <c r="C660" s="70"/>
      <c r="D660" s="70"/>
      <c r="E660" s="70"/>
      <c r="F660" s="73"/>
      <c r="G660" s="70"/>
      <c r="H660" s="70"/>
      <c r="I660" s="73"/>
      <c r="J660" s="73"/>
      <c r="K660" s="73"/>
      <c r="L660" s="73"/>
      <c r="M660" s="74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ht="18.0" customHeight="1">
      <c r="A661" s="70"/>
      <c r="B661" s="70"/>
      <c r="C661" s="70"/>
      <c r="D661" s="70"/>
      <c r="E661" s="70"/>
      <c r="F661" s="73"/>
      <c r="G661" s="70"/>
      <c r="H661" s="70"/>
      <c r="I661" s="73"/>
      <c r="J661" s="73"/>
      <c r="K661" s="73"/>
      <c r="L661" s="73"/>
      <c r="M661" s="74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ht="18.0" customHeight="1">
      <c r="A662" s="70"/>
      <c r="B662" s="70"/>
      <c r="C662" s="70"/>
      <c r="D662" s="70"/>
      <c r="E662" s="70"/>
      <c r="F662" s="73"/>
      <c r="G662" s="70"/>
      <c r="H662" s="70"/>
      <c r="I662" s="73"/>
      <c r="J662" s="73"/>
      <c r="K662" s="73"/>
      <c r="L662" s="73"/>
      <c r="M662" s="74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ht="18.0" customHeight="1">
      <c r="A663" s="70"/>
      <c r="B663" s="70"/>
      <c r="C663" s="70"/>
      <c r="D663" s="70"/>
      <c r="E663" s="70"/>
      <c r="F663" s="73"/>
      <c r="G663" s="70"/>
      <c r="H663" s="70"/>
      <c r="I663" s="73"/>
      <c r="J663" s="73"/>
      <c r="K663" s="73"/>
      <c r="L663" s="73"/>
      <c r="M663" s="74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ht="18.0" customHeight="1">
      <c r="A664" s="70"/>
      <c r="B664" s="70"/>
      <c r="C664" s="70"/>
      <c r="D664" s="70"/>
      <c r="E664" s="70"/>
      <c r="F664" s="73"/>
      <c r="G664" s="70"/>
      <c r="H664" s="70"/>
      <c r="I664" s="73"/>
      <c r="J664" s="73"/>
      <c r="K664" s="73"/>
      <c r="L664" s="73"/>
      <c r="M664" s="74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ht="18.0" customHeight="1">
      <c r="A665" s="70"/>
      <c r="B665" s="70"/>
      <c r="C665" s="70"/>
      <c r="D665" s="70"/>
      <c r="E665" s="70"/>
      <c r="F665" s="73"/>
      <c r="G665" s="70"/>
      <c r="H665" s="70"/>
      <c r="I665" s="73"/>
      <c r="J665" s="73"/>
      <c r="K665" s="73"/>
      <c r="L665" s="73"/>
      <c r="M665" s="74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ht="18.0" customHeight="1">
      <c r="A666" s="70"/>
      <c r="B666" s="70"/>
      <c r="C666" s="70"/>
      <c r="D666" s="70"/>
      <c r="E666" s="70"/>
      <c r="F666" s="73"/>
      <c r="G666" s="70"/>
      <c r="H666" s="70"/>
      <c r="I666" s="73"/>
      <c r="J666" s="73"/>
      <c r="K666" s="73"/>
      <c r="L666" s="73"/>
      <c r="M666" s="74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ht="18.0" customHeight="1">
      <c r="A667" s="70"/>
      <c r="B667" s="70"/>
      <c r="C667" s="70"/>
      <c r="D667" s="70"/>
      <c r="E667" s="70"/>
      <c r="F667" s="73"/>
      <c r="G667" s="70"/>
      <c r="H667" s="70"/>
      <c r="I667" s="73"/>
      <c r="J667" s="73"/>
      <c r="K667" s="73"/>
      <c r="L667" s="73"/>
      <c r="M667" s="74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ht="18.0" customHeight="1">
      <c r="A668" s="70"/>
      <c r="B668" s="70"/>
      <c r="C668" s="70"/>
      <c r="D668" s="70"/>
      <c r="E668" s="70"/>
      <c r="F668" s="73"/>
      <c r="G668" s="70"/>
      <c r="H668" s="70"/>
      <c r="I668" s="73"/>
      <c r="J668" s="73"/>
      <c r="K668" s="73"/>
      <c r="L668" s="73"/>
      <c r="M668" s="74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ht="18.0" customHeight="1">
      <c r="A669" s="70"/>
      <c r="B669" s="70"/>
      <c r="C669" s="70"/>
      <c r="D669" s="70"/>
      <c r="E669" s="70"/>
      <c r="F669" s="73"/>
      <c r="G669" s="70"/>
      <c r="H669" s="70"/>
      <c r="I669" s="73"/>
      <c r="J669" s="73"/>
      <c r="K669" s="73"/>
      <c r="L669" s="73"/>
      <c r="M669" s="74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ht="18.0" customHeight="1">
      <c r="A670" s="70"/>
      <c r="B670" s="70"/>
      <c r="C670" s="70"/>
      <c r="D670" s="70"/>
      <c r="E670" s="70"/>
      <c r="F670" s="73"/>
      <c r="G670" s="70"/>
      <c r="H670" s="70"/>
      <c r="I670" s="73"/>
      <c r="J670" s="73"/>
      <c r="K670" s="73"/>
      <c r="L670" s="73"/>
      <c r="M670" s="74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ht="18.0" customHeight="1">
      <c r="A671" s="70"/>
      <c r="B671" s="70"/>
      <c r="C671" s="70"/>
      <c r="D671" s="70"/>
      <c r="E671" s="70"/>
      <c r="F671" s="73"/>
      <c r="G671" s="70"/>
      <c r="H671" s="70"/>
      <c r="I671" s="73"/>
      <c r="J671" s="73"/>
      <c r="K671" s="73"/>
      <c r="L671" s="73"/>
      <c r="M671" s="74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ht="18.0" customHeight="1">
      <c r="A672" s="70"/>
      <c r="B672" s="70"/>
      <c r="C672" s="70"/>
      <c r="D672" s="70"/>
      <c r="E672" s="70"/>
      <c r="F672" s="73"/>
      <c r="G672" s="70"/>
      <c r="H672" s="70"/>
      <c r="I672" s="73"/>
      <c r="J672" s="73"/>
      <c r="K672" s="73"/>
      <c r="L672" s="73"/>
      <c r="M672" s="74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ht="18.0" customHeight="1">
      <c r="A673" s="70"/>
      <c r="B673" s="70"/>
      <c r="C673" s="70"/>
      <c r="D673" s="70"/>
      <c r="E673" s="70"/>
      <c r="F673" s="73"/>
      <c r="G673" s="70"/>
      <c r="H673" s="70"/>
      <c r="I673" s="73"/>
      <c r="J673" s="73"/>
      <c r="K673" s="73"/>
      <c r="L673" s="73"/>
      <c r="M673" s="74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ht="18.0" customHeight="1">
      <c r="A674" s="70"/>
      <c r="B674" s="70"/>
      <c r="C674" s="70"/>
      <c r="D674" s="70"/>
      <c r="E674" s="70"/>
      <c r="F674" s="73"/>
      <c r="G674" s="70"/>
      <c r="H674" s="70"/>
      <c r="I674" s="73"/>
      <c r="J674" s="73"/>
      <c r="K674" s="73"/>
      <c r="L674" s="73"/>
      <c r="M674" s="74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ht="18.0" customHeight="1">
      <c r="A675" s="70"/>
      <c r="B675" s="70"/>
      <c r="C675" s="70"/>
      <c r="D675" s="70"/>
      <c r="E675" s="70"/>
      <c r="F675" s="73"/>
      <c r="G675" s="70"/>
      <c r="H675" s="70"/>
      <c r="I675" s="73"/>
      <c r="J675" s="73"/>
      <c r="K675" s="73"/>
      <c r="L675" s="73"/>
      <c r="M675" s="74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ht="18.0" customHeight="1">
      <c r="A676" s="70"/>
      <c r="B676" s="70"/>
      <c r="C676" s="70"/>
      <c r="D676" s="70"/>
      <c r="E676" s="70"/>
      <c r="F676" s="73"/>
      <c r="G676" s="70"/>
      <c r="H676" s="70"/>
      <c r="I676" s="73"/>
      <c r="J676" s="73"/>
      <c r="K676" s="73"/>
      <c r="L676" s="73"/>
      <c r="M676" s="74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ht="18.0" customHeight="1">
      <c r="A677" s="70"/>
      <c r="B677" s="70"/>
      <c r="C677" s="70"/>
      <c r="D677" s="70"/>
      <c r="E677" s="70"/>
      <c r="F677" s="73"/>
      <c r="G677" s="70"/>
      <c r="H677" s="70"/>
      <c r="I677" s="73"/>
      <c r="J677" s="73"/>
      <c r="K677" s="73"/>
      <c r="L677" s="73"/>
      <c r="M677" s="74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ht="18.0" customHeight="1">
      <c r="A678" s="70"/>
      <c r="B678" s="70"/>
      <c r="C678" s="70"/>
      <c r="D678" s="70"/>
      <c r="E678" s="70"/>
      <c r="F678" s="73"/>
      <c r="G678" s="70"/>
      <c r="H678" s="70"/>
      <c r="I678" s="73"/>
      <c r="J678" s="73"/>
      <c r="K678" s="73"/>
      <c r="L678" s="73"/>
      <c r="M678" s="74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ht="18.0" customHeight="1">
      <c r="A679" s="70"/>
      <c r="B679" s="70"/>
      <c r="C679" s="70"/>
      <c r="D679" s="70"/>
      <c r="E679" s="70"/>
      <c r="F679" s="73"/>
      <c r="G679" s="70"/>
      <c r="H679" s="70"/>
      <c r="I679" s="73"/>
      <c r="J679" s="73"/>
      <c r="K679" s="73"/>
      <c r="L679" s="73"/>
      <c r="M679" s="74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ht="18.0" customHeight="1">
      <c r="A680" s="70"/>
      <c r="B680" s="70"/>
      <c r="C680" s="70"/>
      <c r="D680" s="70"/>
      <c r="E680" s="70"/>
      <c r="F680" s="73"/>
      <c r="G680" s="70"/>
      <c r="H680" s="70"/>
      <c r="I680" s="73"/>
      <c r="J680" s="73"/>
      <c r="K680" s="73"/>
      <c r="L680" s="73"/>
      <c r="M680" s="74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ht="18.0" customHeight="1">
      <c r="A681" s="70"/>
      <c r="B681" s="70"/>
      <c r="C681" s="70"/>
      <c r="D681" s="70"/>
      <c r="E681" s="70"/>
      <c r="F681" s="73"/>
      <c r="G681" s="70"/>
      <c r="H681" s="70"/>
      <c r="I681" s="73"/>
      <c r="J681" s="73"/>
      <c r="K681" s="73"/>
      <c r="L681" s="73"/>
      <c r="M681" s="74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ht="18.0" customHeight="1">
      <c r="A682" s="70"/>
      <c r="B682" s="70"/>
      <c r="C682" s="70"/>
      <c r="D682" s="70"/>
      <c r="E682" s="70"/>
      <c r="F682" s="73"/>
      <c r="G682" s="70"/>
      <c r="H682" s="70"/>
      <c r="I682" s="73"/>
      <c r="J682" s="73"/>
      <c r="K682" s="73"/>
      <c r="L682" s="73"/>
      <c r="M682" s="74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ht="18.0" customHeight="1">
      <c r="A683" s="70"/>
      <c r="B683" s="70"/>
      <c r="C683" s="70"/>
      <c r="D683" s="70"/>
      <c r="E683" s="70"/>
      <c r="F683" s="73"/>
      <c r="G683" s="70"/>
      <c r="H683" s="70"/>
      <c r="I683" s="73"/>
      <c r="J683" s="73"/>
      <c r="K683" s="73"/>
      <c r="L683" s="73"/>
      <c r="M683" s="74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ht="18.0" customHeight="1">
      <c r="A684" s="70"/>
      <c r="B684" s="70"/>
      <c r="C684" s="70"/>
      <c r="D684" s="70"/>
      <c r="E684" s="70"/>
      <c r="F684" s="73"/>
      <c r="G684" s="70"/>
      <c r="H684" s="70"/>
      <c r="I684" s="73"/>
      <c r="J684" s="73"/>
      <c r="K684" s="73"/>
      <c r="L684" s="73"/>
      <c r="M684" s="74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ht="18.0" customHeight="1">
      <c r="A685" s="70"/>
      <c r="B685" s="70"/>
      <c r="C685" s="70"/>
      <c r="D685" s="70"/>
      <c r="E685" s="70"/>
      <c r="F685" s="73"/>
      <c r="G685" s="70"/>
      <c r="H685" s="70"/>
      <c r="I685" s="73"/>
      <c r="J685" s="73"/>
      <c r="K685" s="73"/>
      <c r="L685" s="73"/>
      <c r="M685" s="74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ht="18.0" customHeight="1">
      <c r="A686" s="70"/>
      <c r="B686" s="70"/>
      <c r="C686" s="70"/>
      <c r="D686" s="70"/>
      <c r="E686" s="70"/>
      <c r="F686" s="73"/>
      <c r="G686" s="70"/>
      <c r="H686" s="70"/>
      <c r="I686" s="73"/>
      <c r="J686" s="73"/>
      <c r="K686" s="73"/>
      <c r="L686" s="73"/>
      <c r="M686" s="74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ht="18.0" customHeight="1">
      <c r="A687" s="70"/>
      <c r="B687" s="70"/>
      <c r="C687" s="70"/>
      <c r="D687" s="70"/>
      <c r="E687" s="70"/>
      <c r="F687" s="73"/>
      <c r="G687" s="70"/>
      <c r="H687" s="70"/>
      <c r="I687" s="73"/>
      <c r="J687" s="73"/>
      <c r="K687" s="73"/>
      <c r="L687" s="73"/>
      <c r="M687" s="74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ht="18.0" customHeight="1">
      <c r="A688" s="70"/>
      <c r="B688" s="70"/>
      <c r="C688" s="70"/>
      <c r="D688" s="70"/>
      <c r="E688" s="70"/>
      <c r="F688" s="73"/>
      <c r="G688" s="70"/>
      <c r="H688" s="70"/>
      <c r="I688" s="73"/>
      <c r="J688" s="73"/>
      <c r="K688" s="73"/>
      <c r="L688" s="73"/>
      <c r="M688" s="74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ht="18.0" customHeight="1">
      <c r="A689" s="70"/>
      <c r="B689" s="70"/>
      <c r="C689" s="70"/>
      <c r="D689" s="70"/>
      <c r="E689" s="70"/>
      <c r="F689" s="73"/>
      <c r="G689" s="70"/>
      <c r="H689" s="70"/>
      <c r="I689" s="73"/>
      <c r="J689" s="73"/>
      <c r="K689" s="73"/>
      <c r="L689" s="73"/>
      <c r="M689" s="74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ht="18.0" customHeight="1">
      <c r="A690" s="70"/>
      <c r="B690" s="70"/>
      <c r="C690" s="70"/>
      <c r="D690" s="70"/>
      <c r="E690" s="70"/>
      <c r="F690" s="73"/>
      <c r="G690" s="70"/>
      <c r="H690" s="70"/>
      <c r="I690" s="73"/>
      <c r="J690" s="73"/>
      <c r="K690" s="73"/>
      <c r="L690" s="73"/>
      <c r="M690" s="74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ht="18.0" customHeight="1">
      <c r="A691" s="70"/>
      <c r="B691" s="70"/>
      <c r="C691" s="70"/>
      <c r="D691" s="70"/>
      <c r="E691" s="70"/>
      <c r="F691" s="73"/>
      <c r="G691" s="70"/>
      <c r="H691" s="70"/>
      <c r="I691" s="73"/>
      <c r="J691" s="73"/>
      <c r="K691" s="73"/>
      <c r="L691" s="73"/>
      <c r="M691" s="74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ht="18.0" customHeight="1">
      <c r="A692" s="70"/>
      <c r="B692" s="70"/>
      <c r="C692" s="70"/>
      <c r="D692" s="70"/>
      <c r="E692" s="70"/>
      <c r="F692" s="73"/>
      <c r="G692" s="70"/>
      <c r="H692" s="70"/>
      <c r="I692" s="73"/>
      <c r="J692" s="73"/>
      <c r="K692" s="73"/>
      <c r="L692" s="73"/>
      <c r="M692" s="74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ht="18.0" customHeight="1">
      <c r="A693" s="70"/>
      <c r="B693" s="70"/>
      <c r="C693" s="70"/>
      <c r="D693" s="70"/>
      <c r="E693" s="70"/>
      <c r="F693" s="73"/>
      <c r="G693" s="70"/>
      <c r="H693" s="70"/>
      <c r="I693" s="73"/>
      <c r="J693" s="73"/>
      <c r="K693" s="73"/>
      <c r="L693" s="73"/>
      <c r="M693" s="74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ht="18.0" customHeight="1">
      <c r="A694" s="70"/>
      <c r="B694" s="70"/>
      <c r="C694" s="70"/>
      <c r="D694" s="70"/>
      <c r="E694" s="70"/>
      <c r="F694" s="73"/>
      <c r="G694" s="70"/>
      <c r="H694" s="70"/>
      <c r="I694" s="73"/>
      <c r="J694" s="73"/>
      <c r="K694" s="73"/>
      <c r="L694" s="73"/>
      <c r="M694" s="74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ht="18.0" customHeight="1">
      <c r="A695" s="70"/>
      <c r="B695" s="70"/>
      <c r="C695" s="70"/>
      <c r="D695" s="70"/>
      <c r="E695" s="70"/>
      <c r="F695" s="73"/>
      <c r="G695" s="70"/>
      <c r="H695" s="70"/>
      <c r="I695" s="73"/>
      <c r="J695" s="73"/>
      <c r="K695" s="73"/>
      <c r="L695" s="73"/>
      <c r="M695" s="74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ht="18.0" customHeight="1">
      <c r="A696" s="70"/>
      <c r="B696" s="70"/>
      <c r="C696" s="70"/>
      <c r="D696" s="70"/>
      <c r="E696" s="70"/>
      <c r="F696" s="73"/>
      <c r="G696" s="70"/>
      <c r="H696" s="70"/>
      <c r="I696" s="73"/>
      <c r="J696" s="73"/>
      <c r="K696" s="73"/>
      <c r="L696" s="73"/>
      <c r="M696" s="74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ht="18.0" customHeight="1">
      <c r="A697" s="70"/>
      <c r="B697" s="70"/>
      <c r="C697" s="70"/>
      <c r="D697" s="70"/>
      <c r="E697" s="70"/>
      <c r="F697" s="73"/>
      <c r="G697" s="70"/>
      <c r="H697" s="70"/>
      <c r="I697" s="73"/>
      <c r="J697" s="73"/>
      <c r="K697" s="73"/>
      <c r="L697" s="73"/>
      <c r="M697" s="74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ht="18.0" customHeight="1">
      <c r="A698" s="70"/>
      <c r="B698" s="70"/>
      <c r="C698" s="70"/>
      <c r="D698" s="70"/>
      <c r="E698" s="70"/>
      <c r="F698" s="73"/>
      <c r="G698" s="70"/>
      <c r="H698" s="70"/>
      <c r="I698" s="73"/>
      <c r="J698" s="73"/>
      <c r="K698" s="73"/>
      <c r="L698" s="73"/>
      <c r="M698" s="74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ht="18.0" customHeight="1">
      <c r="A699" s="70"/>
      <c r="B699" s="70"/>
      <c r="C699" s="70"/>
      <c r="D699" s="70"/>
      <c r="E699" s="70"/>
      <c r="F699" s="73"/>
      <c r="G699" s="70"/>
      <c r="H699" s="70"/>
      <c r="I699" s="73"/>
      <c r="J699" s="73"/>
      <c r="K699" s="73"/>
      <c r="L699" s="73"/>
      <c r="M699" s="74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ht="18.0" customHeight="1">
      <c r="A700" s="70"/>
      <c r="B700" s="70"/>
      <c r="C700" s="70"/>
      <c r="D700" s="70"/>
      <c r="E700" s="70"/>
      <c r="F700" s="73"/>
      <c r="G700" s="70"/>
      <c r="H700" s="70"/>
      <c r="I700" s="73"/>
      <c r="J700" s="73"/>
      <c r="K700" s="73"/>
      <c r="L700" s="73"/>
      <c r="M700" s="74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ht="18.0" customHeight="1">
      <c r="A701" s="70"/>
      <c r="B701" s="70"/>
      <c r="C701" s="70"/>
      <c r="D701" s="70"/>
      <c r="E701" s="70"/>
      <c r="F701" s="73"/>
      <c r="G701" s="70"/>
      <c r="H701" s="70"/>
      <c r="I701" s="73"/>
      <c r="J701" s="73"/>
      <c r="K701" s="73"/>
      <c r="L701" s="73"/>
      <c r="M701" s="74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ht="18.0" customHeight="1">
      <c r="A702" s="70"/>
      <c r="B702" s="70"/>
      <c r="C702" s="70"/>
      <c r="D702" s="70"/>
      <c r="E702" s="70"/>
      <c r="F702" s="73"/>
      <c r="G702" s="70"/>
      <c r="H702" s="70"/>
      <c r="I702" s="73"/>
      <c r="J702" s="73"/>
      <c r="K702" s="73"/>
      <c r="L702" s="73"/>
      <c r="M702" s="74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ht="18.0" customHeight="1">
      <c r="A703" s="70"/>
      <c r="B703" s="70"/>
      <c r="C703" s="70"/>
      <c r="D703" s="70"/>
      <c r="E703" s="70"/>
      <c r="F703" s="73"/>
      <c r="G703" s="70"/>
      <c r="H703" s="70"/>
      <c r="I703" s="73"/>
      <c r="J703" s="73"/>
      <c r="K703" s="73"/>
      <c r="L703" s="73"/>
      <c r="M703" s="74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ht="18.0" customHeight="1">
      <c r="A704" s="70"/>
      <c r="B704" s="70"/>
      <c r="C704" s="70"/>
      <c r="D704" s="70"/>
      <c r="E704" s="70"/>
      <c r="F704" s="73"/>
      <c r="G704" s="70"/>
      <c r="H704" s="70"/>
      <c r="I704" s="73"/>
      <c r="J704" s="73"/>
      <c r="K704" s="73"/>
      <c r="L704" s="73"/>
      <c r="M704" s="74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ht="18.0" customHeight="1">
      <c r="A705" s="70"/>
      <c r="B705" s="70"/>
      <c r="C705" s="70"/>
      <c r="D705" s="70"/>
      <c r="E705" s="70"/>
      <c r="F705" s="73"/>
      <c r="G705" s="70"/>
      <c r="H705" s="70"/>
      <c r="I705" s="73"/>
      <c r="J705" s="73"/>
      <c r="K705" s="73"/>
      <c r="L705" s="73"/>
      <c r="M705" s="74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ht="18.0" customHeight="1">
      <c r="A706" s="70"/>
      <c r="B706" s="70"/>
      <c r="C706" s="70"/>
      <c r="D706" s="70"/>
      <c r="E706" s="70"/>
      <c r="F706" s="73"/>
      <c r="G706" s="70"/>
      <c r="H706" s="70"/>
      <c r="I706" s="73"/>
      <c r="J706" s="73"/>
      <c r="K706" s="73"/>
      <c r="L706" s="73"/>
      <c r="M706" s="74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ht="18.0" customHeight="1">
      <c r="A707" s="70"/>
      <c r="B707" s="70"/>
      <c r="C707" s="70"/>
      <c r="D707" s="70"/>
      <c r="E707" s="70"/>
      <c r="F707" s="73"/>
      <c r="G707" s="70"/>
      <c r="H707" s="70"/>
      <c r="I707" s="73"/>
      <c r="J707" s="73"/>
      <c r="K707" s="73"/>
      <c r="L707" s="73"/>
      <c r="M707" s="74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ht="18.0" customHeight="1">
      <c r="A708" s="70"/>
      <c r="B708" s="70"/>
      <c r="C708" s="70"/>
      <c r="D708" s="70"/>
      <c r="E708" s="70"/>
      <c r="F708" s="73"/>
      <c r="G708" s="70"/>
      <c r="H708" s="70"/>
      <c r="I708" s="73"/>
      <c r="J708" s="73"/>
      <c r="K708" s="73"/>
      <c r="L708" s="73"/>
      <c r="M708" s="74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ht="18.0" customHeight="1">
      <c r="A709" s="70"/>
      <c r="B709" s="70"/>
      <c r="C709" s="70"/>
      <c r="D709" s="70"/>
      <c r="E709" s="70"/>
      <c r="F709" s="73"/>
      <c r="G709" s="70"/>
      <c r="H709" s="70"/>
      <c r="I709" s="73"/>
      <c r="J709" s="73"/>
      <c r="K709" s="73"/>
      <c r="L709" s="73"/>
      <c r="M709" s="74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ht="18.0" customHeight="1">
      <c r="A710" s="70"/>
      <c r="B710" s="70"/>
      <c r="C710" s="70"/>
      <c r="D710" s="70"/>
      <c r="E710" s="70"/>
      <c r="F710" s="73"/>
      <c r="G710" s="70"/>
      <c r="H710" s="70"/>
      <c r="I710" s="73"/>
      <c r="J710" s="73"/>
      <c r="K710" s="73"/>
      <c r="L710" s="73"/>
      <c r="M710" s="74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ht="18.0" customHeight="1">
      <c r="A711" s="70"/>
      <c r="B711" s="70"/>
      <c r="C711" s="70"/>
      <c r="D711" s="70"/>
      <c r="E711" s="70"/>
      <c r="F711" s="73"/>
      <c r="G711" s="70"/>
      <c r="H711" s="70"/>
      <c r="I711" s="73"/>
      <c r="J711" s="73"/>
      <c r="K711" s="73"/>
      <c r="L711" s="73"/>
      <c r="M711" s="74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ht="18.0" customHeight="1">
      <c r="A712" s="70"/>
      <c r="B712" s="70"/>
      <c r="C712" s="70"/>
      <c r="D712" s="70"/>
      <c r="E712" s="70"/>
      <c r="F712" s="73"/>
      <c r="G712" s="70"/>
      <c r="H712" s="70"/>
      <c r="I712" s="73"/>
      <c r="J712" s="73"/>
      <c r="K712" s="73"/>
      <c r="L712" s="73"/>
      <c r="M712" s="74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ht="18.0" customHeight="1">
      <c r="A713" s="70"/>
      <c r="B713" s="70"/>
      <c r="C713" s="70"/>
      <c r="D713" s="70"/>
      <c r="E713" s="70"/>
      <c r="F713" s="73"/>
      <c r="G713" s="70"/>
      <c r="H713" s="70"/>
      <c r="I713" s="73"/>
      <c r="J713" s="73"/>
      <c r="K713" s="73"/>
      <c r="L713" s="73"/>
      <c r="M713" s="74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ht="18.0" customHeight="1">
      <c r="A714" s="70"/>
      <c r="B714" s="70"/>
      <c r="C714" s="70"/>
      <c r="D714" s="70"/>
      <c r="E714" s="70"/>
      <c r="F714" s="73"/>
      <c r="G714" s="70"/>
      <c r="H714" s="70"/>
      <c r="I714" s="73"/>
      <c r="J714" s="73"/>
      <c r="K714" s="73"/>
      <c r="L714" s="73"/>
      <c r="M714" s="74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ht="18.0" customHeight="1">
      <c r="A715" s="70"/>
      <c r="B715" s="70"/>
      <c r="C715" s="70"/>
      <c r="D715" s="70"/>
      <c r="E715" s="70"/>
      <c r="F715" s="73"/>
      <c r="G715" s="70"/>
      <c r="H715" s="70"/>
      <c r="I715" s="73"/>
      <c r="J715" s="73"/>
      <c r="K715" s="73"/>
      <c r="L715" s="73"/>
      <c r="M715" s="74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ht="18.0" customHeight="1">
      <c r="A716" s="70"/>
      <c r="B716" s="70"/>
      <c r="C716" s="70"/>
      <c r="D716" s="70"/>
      <c r="E716" s="70"/>
      <c r="F716" s="73"/>
      <c r="G716" s="70"/>
      <c r="H716" s="70"/>
      <c r="I716" s="73"/>
      <c r="J716" s="73"/>
      <c r="K716" s="73"/>
      <c r="L716" s="73"/>
      <c r="M716" s="74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ht="18.0" customHeight="1">
      <c r="A717" s="70"/>
      <c r="B717" s="70"/>
      <c r="C717" s="70"/>
      <c r="D717" s="70"/>
      <c r="E717" s="70"/>
      <c r="F717" s="73"/>
      <c r="G717" s="70"/>
      <c r="H717" s="70"/>
      <c r="I717" s="73"/>
      <c r="J717" s="73"/>
      <c r="K717" s="73"/>
      <c r="L717" s="73"/>
      <c r="M717" s="74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ht="18.0" customHeight="1">
      <c r="A718" s="70"/>
      <c r="B718" s="70"/>
      <c r="C718" s="70"/>
      <c r="D718" s="70"/>
      <c r="E718" s="70"/>
      <c r="F718" s="73"/>
      <c r="G718" s="70"/>
      <c r="H718" s="70"/>
      <c r="I718" s="73"/>
      <c r="J718" s="73"/>
      <c r="K718" s="73"/>
      <c r="L718" s="73"/>
      <c r="M718" s="74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ht="18.0" customHeight="1">
      <c r="A719" s="70"/>
      <c r="B719" s="70"/>
      <c r="C719" s="70"/>
      <c r="D719" s="70"/>
      <c r="E719" s="70"/>
      <c r="F719" s="73"/>
      <c r="G719" s="70"/>
      <c r="H719" s="70"/>
      <c r="I719" s="73"/>
      <c r="J719" s="73"/>
      <c r="K719" s="73"/>
      <c r="L719" s="73"/>
      <c r="M719" s="74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ht="18.0" customHeight="1">
      <c r="A720" s="70"/>
      <c r="B720" s="70"/>
      <c r="C720" s="70"/>
      <c r="D720" s="70"/>
      <c r="E720" s="70"/>
      <c r="F720" s="73"/>
      <c r="G720" s="70"/>
      <c r="H720" s="70"/>
      <c r="I720" s="73"/>
      <c r="J720" s="73"/>
      <c r="K720" s="73"/>
      <c r="L720" s="73"/>
      <c r="M720" s="74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ht="18.0" customHeight="1">
      <c r="A721" s="70"/>
      <c r="B721" s="70"/>
      <c r="C721" s="70"/>
      <c r="D721" s="70"/>
      <c r="E721" s="70"/>
      <c r="F721" s="73"/>
      <c r="G721" s="70"/>
      <c r="H721" s="70"/>
      <c r="I721" s="73"/>
      <c r="J721" s="73"/>
      <c r="K721" s="73"/>
      <c r="L721" s="73"/>
      <c r="M721" s="74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ht="18.0" customHeight="1">
      <c r="A722" s="70"/>
      <c r="B722" s="70"/>
      <c r="C722" s="70"/>
      <c r="D722" s="70"/>
      <c r="E722" s="70"/>
      <c r="F722" s="73"/>
      <c r="G722" s="70"/>
      <c r="H722" s="70"/>
      <c r="I722" s="73"/>
      <c r="J722" s="73"/>
      <c r="K722" s="73"/>
      <c r="L722" s="73"/>
      <c r="M722" s="74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ht="18.0" customHeight="1">
      <c r="A723" s="70"/>
      <c r="B723" s="70"/>
      <c r="C723" s="70"/>
      <c r="D723" s="70"/>
      <c r="E723" s="70"/>
      <c r="F723" s="73"/>
      <c r="G723" s="70"/>
      <c r="H723" s="70"/>
      <c r="I723" s="73"/>
      <c r="J723" s="73"/>
      <c r="K723" s="73"/>
      <c r="L723" s="73"/>
      <c r="M723" s="74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ht="18.0" customHeight="1">
      <c r="A724" s="70"/>
      <c r="B724" s="70"/>
      <c r="C724" s="70"/>
      <c r="D724" s="70"/>
      <c r="E724" s="70"/>
      <c r="F724" s="73"/>
      <c r="G724" s="70"/>
      <c r="H724" s="70"/>
      <c r="I724" s="73"/>
      <c r="J724" s="73"/>
      <c r="K724" s="73"/>
      <c r="L724" s="73"/>
      <c r="M724" s="74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ht="18.0" customHeight="1">
      <c r="A725" s="70"/>
      <c r="B725" s="70"/>
      <c r="C725" s="70"/>
      <c r="D725" s="70"/>
      <c r="E725" s="70"/>
      <c r="F725" s="73"/>
      <c r="G725" s="70"/>
      <c r="H725" s="70"/>
      <c r="I725" s="73"/>
      <c r="J725" s="73"/>
      <c r="K725" s="73"/>
      <c r="L725" s="73"/>
      <c r="M725" s="74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ht="18.0" customHeight="1">
      <c r="A726" s="70"/>
      <c r="B726" s="70"/>
      <c r="C726" s="70"/>
      <c r="D726" s="70"/>
      <c r="E726" s="70"/>
      <c r="F726" s="73"/>
      <c r="G726" s="70"/>
      <c r="H726" s="70"/>
      <c r="I726" s="73"/>
      <c r="J726" s="73"/>
      <c r="K726" s="73"/>
      <c r="L726" s="73"/>
      <c r="M726" s="74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ht="18.0" customHeight="1">
      <c r="A727" s="70"/>
      <c r="B727" s="70"/>
      <c r="C727" s="70"/>
      <c r="D727" s="70"/>
      <c r="E727" s="70"/>
      <c r="F727" s="73"/>
      <c r="G727" s="70"/>
      <c r="H727" s="70"/>
      <c r="I727" s="73"/>
      <c r="J727" s="73"/>
      <c r="K727" s="73"/>
      <c r="L727" s="73"/>
      <c r="M727" s="74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ht="18.0" customHeight="1">
      <c r="A728" s="70"/>
      <c r="B728" s="70"/>
      <c r="C728" s="70"/>
      <c r="D728" s="70"/>
      <c r="E728" s="70"/>
      <c r="F728" s="73"/>
      <c r="G728" s="70"/>
      <c r="H728" s="70"/>
      <c r="I728" s="73"/>
      <c r="J728" s="73"/>
      <c r="K728" s="73"/>
      <c r="L728" s="73"/>
      <c r="M728" s="74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ht="18.0" customHeight="1">
      <c r="A729" s="70"/>
      <c r="B729" s="70"/>
      <c r="C729" s="70"/>
      <c r="D729" s="70"/>
      <c r="E729" s="70"/>
      <c r="F729" s="73"/>
      <c r="G729" s="70"/>
      <c r="H729" s="70"/>
      <c r="I729" s="73"/>
      <c r="J729" s="73"/>
      <c r="K729" s="73"/>
      <c r="L729" s="73"/>
      <c r="M729" s="74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ht="18.0" customHeight="1">
      <c r="A730" s="70"/>
      <c r="B730" s="70"/>
      <c r="C730" s="70"/>
      <c r="D730" s="70"/>
      <c r="E730" s="70"/>
      <c r="F730" s="73"/>
      <c r="G730" s="70"/>
      <c r="H730" s="70"/>
      <c r="I730" s="73"/>
      <c r="J730" s="73"/>
      <c r="K730" s="73"/>
      <c r="L730" s="73"/>
      <c r="M730" s="74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ht="18.0" customHeight="1">
      <c r="A731" s="70"/>
      <c r="B731" s="70"/>
      <c r="C731" s="70"/>
      <c r="D731" s="70"/>
      <c r="E731" s="70"/>
      <c r="F731" s="73"/>
      <c r="G731" s="70"/>
      <c r="H731" s="70"/>
      <c r="I731" s="73"/>
      <c r="J731" s="73"/>
      <c r="K731" s="73"/>
      <c r="L731" s="73"/>
      <c r="M731" s="74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ht="18.0" customHeight="1">
      <c r="A732" s="70"/>
      <c r="B732" s="70"/>
      <c r="C732" s="70"/>
      <c r="D732" s="70"/>
      <c r="E732" s="70"/>
      <c r="F732" s="73"/>
      <c r="G732" s="70"/>
      <c r="H732" s="70"/>
      <c r="I732" s="73"/>
      <c r="J732" s="73"/>
      <c r="K732" s="73"/>
      <c r="L732" s="73"/>
      <c r="M732" s="74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ht="18.0" customHeight="1">
      <c r="A733" s="70"/>
      <c r="B733" s="70"/>
      <c r="C733" s="70"/>
      <c r="D733" s="70"/>
      <c r="E733" s="70"/>
      <c r="F733" s="73"/>
      <c r="G733" s="70"/>
      <c r="H733" s="70"/>
      <c r="I733" s="73"/>
      <c r="J733" s="73"/>
      <c r="K733" s="73"/>
      <c r="L733" s="73"/>
      <c r="M733" s="74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ht="18.0" customHeight="1">
      <c r="A734" s="70"/>
      <c r="B734" s="70"/>
      <c r="C734" s="70"/>
      <c r="D734" s="70"/>
      <c r="E734" s="70"/>
      <c r="F734" s="73"/>
      <c r="G734" s="70"/>
      <c r="H734" s="70"/>
      <c r="I734" s="73"/>
      <c r="J734" s="73"/>
      <c r="K734" s="73"/>
      <c r="L734" s="73"/>
      <c r="M734" s="74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ht="18.0" customHeight="1">
      <c r="A735" s="70"/>
      <c r="B735" s="70"/>
      <c r="C735" s="70"/>
      <c r="D735" s="70"/>
      <c r="E735" s="70"/>
      <c r="F735" s="73"/>
      <c r="G735" s="70"/>
      <c r="H735" s="70"/>
      <c r="I735" s="73"/>
      <c r="J735" s="73"/>
      <c r="K735" s="73"/>
      <c r="L735" s="73"/>
      <c r="M735" s="74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ht="18.0" customHeight="1">
      <c r="A736" s="70"/>
      <c r="B736" s="70"/>
      <c r="C736" s="70"/>
      <c r="D736" s="70"/>
      <c r="E736" s="70"/>
      <c r="F736" s="73"/>
      <c r="G736" s="70"/>
      <c r="H736" s="70"/>
      <c r="I736" s="73"/>
      <c r="J736" s="73"/>
      <c r="K736" s="73"/>
      <c r="L736" s="73"/>
      <c r="M736" s="74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ht="18.0" customHeight="1">
      <c r="A737" s="70"/>
      <c r="B737" s="70"/>
      <c r="C737" s="70"/>
      <c r="D737" s="70"/>
      <c r="E737" s="70"/>
      <c r="F737" s="73"/>
      <c r="G737" s="70"/>
      <c r="H737" s="70"/>
      <c r="I737" s="73"/>
      <c r="J737" s="73"/>
      <c r="K737" s="73"/>
      <c r="L737" s="73"/>
      <c r="M737" s="74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ht="18.0" customHeight="1">
      <c r="A738" s="70"/>
      <c r="B738" s="70"/>
      <c r="C738" s="70"/>
      <c r="D738" s="70"/>
      <c r="E738" s="70"/>
      <c r="F738" s="73"/>
      <c r="G738" s="70"/>
      <c r="H738" s="70"/>
      <c r="I738" s="73"/>
      <c r="J738" s="73"/>
      <c r="K738" s="73"/>
      <c r="L738" s="73"/>
      <c r="M738" s="74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ht="18.0" customHeight="1">
      <c r="A739" s="70"/>
      <c r="B739" s="70"/>
      <c r="C739" s="70"/>
      <c r="D739" s="70"/>
      <c r="E739" s="70"/>
      <c r="F739" s="73"/>
      <c r="G739" s="70"/>
      <c r="H739" s="70"/>
      <c r="I739" s="73"/>
      <c r="J739" s="73"/>
      <c r="K739" s="73"/>
      <c r="L739" s="73"/>
      <c r="M739" s="74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ht="18.0" customHeight="1">
      <c r="A740" s="70"/>
      <c r="B740" s="70"/>
      <c r="C740" s="70"/>
      <c r="D740" s="70"/>
      <c r="E740" s="70"/>
      <c r="F740" s="73"/>
      <c r="G740" s="70"/>
      <c r="H740" s="70"/>
      <c r="I740" s="73"/>
      <c r="J740" s="73"/>
      <c r="K740" s="73"/>
      <c r="L740" s="73"/>
      <c r="M740" s="74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ht="18.0" customHeight="1">
      <c r="A741" s="70"/>
      <c r="B741" s="70"/>
      <c r="C741" s="70"/>
      <c r="D741" s="70"/>
      <c r="E741" s="70"/>
      <c r="F741" s="73"/>
      <c r="G741" s="70"/>
      <c r="H741" s="70"/>
      <c r="I741" s="73"/>
      <c r="J741" s="73"/>
      <c r="K741" s="73"/>
      <c r="L741" s="73"/>
      <c r="M741" s="74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ht="18.0" customHeight="1">
      <c r="A742" s="70"/>
      <c r="B742" s="70"/>
      <c r="C742" s="70"/>
      <c r="D742" s="70"/>
      <c r="E742" s="70"/>
      <c r="F742" s="73"/>
      <c r="G742" s="70"/>
      <c r="H742" s="70"/>
      <c r="I742" s="73"/>
      <c r="J742" s="73"/>
      <c r="K742" s="73"/>
      <c r="L742" s="73"/>
      <c r="M742" s="74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ht="18.0" customHeight="1">
      <c r="A743" s="70"/>
      <c r="B743" s="70"/>
      <c r="C743" s="70"/>
      <c r="D743" s="70"/>
      <c r="E743" s="70"/>
      <c r="F743" s="73"/>
      <c r="G743" s="70"/>
      <c r="H743" s="70"/>
      <c r="I743" s="73"/>
      <c r="J743" s="73"/>
      <c r="K743" s="73"/>
      <c r="L743" s="73"/>
      <c r="M743" s="74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ht="18.0" customHeight="1">
      <c r="A744" s="70"/>
      <c r="B744" s="70"/>
      <c r="C744" s="70"/>
      <c r="D744" s="70"/>
      <c r="E744" s="70"/>
      <c r="F744" s="73"/>
      <c r="G744" s="70"/>
      <c r="H744" s="70"/>
      <c r="I744" s="73"/>
      <c r="J744" s="73"/>
      <c r="K744" s="73"/>
      <c r="L744" s="73"/>
      <c r="M744" s="74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ht="18.0" customHeight="1">
      <c r="A745" s="70"/>
      <c r="B745" s="70"/>
      <c r="C745" s="70"/>
      <c r="D745" s="70"/>
      <c r="E745" s="70"/>
      <c r="F745" s="73"/>
      <c r="G745" s="70"/>
      <c r="H745" s="70"/>
      <c r="I745" s="73"/>
      <c r="J745" s="73"/>
      <c r="K745" s="73"/>
      <c r="L745" s="73"/>
      <c r="M745" s="74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ht="18.0" customHeight="1">
      <c r="A746" s="70"/>
      <c r="B746" s="70"/>
      <c r="C746" s="70"/>
      <c r="D746" s="70"/>
      <c r="E746" s="70"/>
      <c r="F746" s="73"/>
      <c r="G746" s="70"/>
      <c r="H746" s="70"/>
      <c r="I746" s="73"/>
      <c r="J746" s="73"/>
      <c r="K746" s="73"/>
      <c r="L746" s="73"/>
      <c r="M746" s="74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ht="18.0" customHeight="1">
      <c r="A747" s="70"/>
      <c r="B747" s="70"/>
      <c r="C747" s="70"/>
      <c r="D747" s="70"/>
      <c r="E747" s="70"/>
      <c r="F747" s="73"/>
      <c r="G747" s="70"/>
      <c r="H747" s="70"/>
      <c r="I747" s="73"/>
      <c r="J747" s="73"/>
      <c r="K747" s="73"/>
      <c r="L747" s="73"/>
      <c r="M747" s="74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ht="18.0" customHeight="1">
      <c r="A748" s="70"/>
      <c r="B748" s="70"/>
      <c r="C748" s="70"/>
      <c r="D748" s="70"/>
      <c r="E748" s="70"/>
      <c r="F748" s="73"/>
      <c r="G748" s="70"/>
      <c r="H748" s="70"/>
      <c r="I748" s="73"/>
      <c r="J748" s="73"/>
      <c r="K748" s="73"/>
      <c r="L748" s="73"/>
      <c r="M748" s="74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ht="18.0" customHeight="1">
      <c r="A749" s="70"/>
      <c r="B749" s="70"/>
      <c r="C749" s="70"/>
      <c r="D749" s="70"/>
      <c r="E749" s="70"/>
      <c r="F749" s="73"/>
      <c r="G749" s="70"/>
      <c r="H749" s="70"/>
      <c r="I749" s="73"/>
      <c r="J749" s="73"/>
      <c r="K749" s="73"/>
      <c r="L749" s="73"/>
      <c r="M749" s="74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ht="18.0" customHeight="1">
      <c r="A750" s="70"/>
      <c r="B750" s="70"/>
      <c r="C750" s="70"/>
      <c r="D750" s="70"/>
      <c r="E750" s="70"/>
      <c r="F750" s="73"/>
      <c r="G750" s="70"/>
      <c r="H750" s="70"/>
      <c r="I750" s="73"/>
      <c r="J750" s="73"/>
      <c r="K750" s="73"/>
      <c r="L750" s="73"/>
      <c r="M750" s="74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ht="18.0" customHeight="1">
      <c r="A751" s="70"/>
      <c r="B751" s="70"/>
      <c r="C751" s="70"/>
      <c r="D751" s="70"/>
      <c r="E751" s="70"/>
      <c r="F751" s="73"/>
      <c r="G751" s="70"/>
      <c r="H751" s="70"/>
      <c r="I751" s="73"/>
      <c r="J751" s="73"/>
      <c r="K751" s="73"/>
      <c r="L751" s="73"/>
      <c r="M751" s="74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ht="18.0" customHeight="1">
      <c r="A752" s="70"/>
      <c r="B752" s="70"/>
      <c r="C752" s="70"/>
      <c r="D752" s="70"/>
      <c r="E752" s="70"/>
      <c r="F752" s="73"/>
      <c r="G752" s="70"/>
      <c r="H752" s="70"/>
      <c r="I752" s="73"/>
      <c r="J752" s="73"/>
      <c r="K752" s="73"/>
      <c r="L752" s="73"/>
      <c r="M752" s="74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ht="18.0" customHeight="1">
      <c r="A753" s="70"/>
      <c r="B753" s="70"/>
      <c r="C753" s="70"/>
      <c r="D753" s="70"/>
      <c r="E753" s="70"/>
      <c r="F753" s="73"/>
      <c r="G753" s="70"/>
      <c r="H753" s="70"/>
      <c r="I753" s="73"/>
      <c r="J753" s="73"/>
      <c r="K753" s="73"/>
      <c r="L753" s="73"/>
      <c r="M753" s="74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ht="18.0" customHeight="1">
      <c r="A754" s="70"/>
      <c r="B754" s="70"/>
      <c r="C754" s="70"/>
      <c r="D754" s="70"/>
      <c r="E754" s="70"/>
      <c r="F754" s="73"/>
      <c r="G754" s="70"/>
      <c r="H754" s="70"/>
      <c r="I754" s="73"/>
      <c r="J754" s="73"/>
      <c r="K754" s="73"/>
      <c r="L754" s="73"/>
      <c r="M754" s="74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ht="18.0" customHeight="1">
      <c r="A755" s="70"/>
      <c r="B755" s="70"/>
      <c r="C755" s="70"/>
      <c r="D755" s="70"/>
      <c r="E755" s="70"/>
      <c r="F755" s="73"/>
      <c r="G755" s="70"/>
      <c r="H755" s="70"/>
      <c r="I755" s="73"/>
      <c r="J755" s="73"/>
      <c r="K755" s="73"/>
      <c r="L755" s="73"/>
      <c r="M755" s="74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ht="18.0" customHeight="1">
      <c r="A756" s="70"/>
      <c r="B756" s="70"/>
      <c r="C756" s="70"/>
      <c r="D756" s="70"/>
      <c r="E756" s="70"/>
      <c r="F756" s="73"/>
      <c r="G756" s="70"/>
      <c r="H756" s="70"/>
      <c r="I756" s="73"/>
      <c r="J756" s="73"/>
      <c r="K756" s="73"/>
      <c r="L756" s="73"/>
      <c r="M756" s="74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ht="18.0" customHeight="1">
      <c r="A757" s="70"/>
      <c r="B757" s="70"/>
      <c r="C757" s="70"/>
      <c r="D757" s="70"/>
      <c r="E757" s="70"/>
      <c r="F757" s="73"/>
      <c r="G757" s="70"/>
      <c r="H757" s="70"/>
      <c r="I757" s="73"/>
      <c r="J757" s="73"/>
      <c r="K757" s="73"/>
      <c r="L757" s="73"/>
      <c r="M757" s="74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ht="18.0" customHeight="1">
      <c r="A758" s="70"/>
      <c r="B758" s="70"/>
      <c r="C758" s="70"/>
      <c r="D758" s="70"/>
      <c r="E758" s="70"/>
      <c r="F758" s="73"/>
      <c r="G758" s="70"/>
      <c r="H758" s="70"/>
      <c r="I758" s="73"/>
      <c r="J758" s="73"/>
      <c r="K758" s="73"/>
      <c r="L758" s="73"/>
      <c r="M758" s="74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ht="18.0" customHeight="1">
      <c r="A759" s="70"/>
      <c r="B759" s="70"/>
      <c r="C759" s="70"/>
      <c r="D759" s="70"/>
      <c r="E759" s="70"/>
      <c r="F759" s="73"/>
      <c r="G759" s="70"/>
      <c r="H759" s="70"/>
      <c r="I759" s="73"/>
      <c r="J759" s="73"/>
      <c r="K759" s="73"/>
      <c r="L759" s="73"/>
      <c r="M759" s="74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ht="18.0" customHeight="1">
      <c r="A760" s="70"/>
      <c r="B760" s="70"/>
      <c r="C760" s="70"/>
      <c r="D760" s="70"/>
      <c r="E760" s="70"/>
      <c r="F760" s="73"/>
      <c r="G760" s="70"/>
      <c r="H760" s="70"/>
      <c r="I760" s="73"/>
      <c r="J760" s="73"/>
      <c r="K760" s="73"/>
      <c r="L760" s="73"/>
      <c r="M760" s="74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ht="18.0" customHeight="1">
      <c r="A761" s="70"/>
      <c r="B761" s="70"/>
      <c r="C761" s="70"/>
      <c r="D761" s="70"/>
      <c r="E761" s="70"/>
      <c r="F761" s="73"/>
      <c r="G761" s="70"/>
      <c r="H761" s="70"/>
      <c r="I761" s="73"/>
      <c r="J761" s="73"/>
      <c r="K761" s="73"/>
      <c r="L761" s="73"/>
      <c r="M761" s="74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ht="18.0" customHeight="1">
      <c r="A762" s="70"/>
      <c r="B762" s="70"/>
      <c r="C762" s="70"/>
      <c r="D762" s="70"/>
      <c r="E762" s="70"/>
      <c r="F762" s="73"/>
      <c r="G762" s="70"/>
      <c r="H762" s="70"/>
      <c r="I762" s="73"/>
      <c r="J762" s="73"/>
      <c r="K762" s="73"/>
      <c r="L762" s="73"/>
      <c r="M762" s="74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ht="18.0" customHeight="1">
      <c r="A763" s="70"/>
      <c r="B763" s="70"/>
      <c r="C763" s="70"/>
      <c r="D763" s="70"/>
      <c r="E763" s="70"/>
      <c r="F763" s="73"/>
      <c r="G763" s="70"/>
      <c r="H763" s="70"/>
      <c r="I763" s="73"/>
      <c r="J763" s="73"/>
      <c r="K763" s="73"/>
      <c r="L763" s="73"/>
      <c r="M763" s="74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ht="18.0" customHeight="1">
      <c r="A764" s="70"/>
      <c r="B764" s="70"/>
      <c r="C764" s="70"/>
      <c r="D764" s="70"/>
      <c r="E764" s="70"/>
      <c r="F764" s="73"/>
      <c r="G764" s="70"/>
      <c r="H764" s="70"/>
      <c r="I764" s="73"/>
      <c r="J764" s="73"/>
      <c r="K764" s="73"/>
      <c r="L764" s="73"/>
      <c r="M764" s="74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ht="18.0" customHeight="1">
      <c r="A765" s="70"/>
      <c r="B765" s="70"/>
      <c r="C765" s="70"/>
      <c r="D765" s="70"/>
      <c r="E765" s="70"/>
      <c r="F765" s="73"/>
      <c r="G765" s="70"/>
      <c r="H765" s="70"/>
      <c r="I765" s="73"/>
      <c r="J765" s="73"/>
      <c r="K765" s="73"/>
      <c r="L765" s="73"/>
      <c r="M765" s="74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ht="18.0" customHeight="1">
      <c r="A766" s="70"/>
      <c r="B766" s="70"/>
      <c r="C766" s="70"/>
      <c r="D766" s="70"/>
      <c r="E766" s="70"/>
      <c r="F766" s="73"/>
      <c r="G766" s="70"/>
      <c r="H766" s="70"/>
      <c r="I766" s="73"/>
      <c r="J766" s="73"/>
      <c r="K766" s="73"/>
      <c r="L766" s="73"/>
      <c r="M766" s="74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ht="18.0" customHeight="1">
      <c r="A767" s="70"/>
      <c r="B767" s="70"/>
      <c r="C767" s="70"/>
      <c r="D767" s="70"/>
      <c r="E767" s="70"/>
      <c r="F767" s="73"/>
      <c r="G767" s="70"/>
      <c r="H767" s="70"/>
      <c r="I767" s="73"/>
      <c r="J767" s="73"/>
      <c r="K767" s="73"/>
      <c r="L767" s="73"/>
      <c r="M767" s="74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ht="18.0" customHeight="1">
      <c r="A768" s="70"/>
      <c r="B768" s="70"/>
      <c r="C768" s="70"/>
      <c r="D768" s="70"/>
      <c r="E768" s="70"/>
      <c r="F768" s="73"/>
      <c r="G768" s="70"/>
      <c r="H768" s="70"/>
      <c r="I768" s="73"/>
      <c r="J768" s="73"/>
      <c r="K768" s="73"/>
      <c r="L768" s="73"/>
      <c r="M768" s="74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ht="18.0" customHeight="1">
      <c r="A769" s="70"/>
      <c r="B769" s="70"/>
      <c r="C769" s="70"/>
      <c r="D769" s="70"/>
      <c r="E769" s="70"/>
      <c r="F769" s="73"/>
      <c r="G769" s="70"/>
      <c r="H769" s="70"/>
      <c r="I769" s="73"/>
      <c r="J769" s="73"/>
      <c r="K769" s="73"/>
      <c r="L769" s="73"/>
      <c r="M769" s="74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ht="18.0" customHeight="1">
      <c r="A770" s="70"/>
      <c r="B770" s="70"/>
      <c r="C770" s="70"/>
      <c r="D770" s="70"/>
      <c r="E770" s="70"/>
      <c r="F770" s="73"/>
      <c r="G770" s="70"/>
      <c r="H770" s="70"/>
      <c r="I770" s="73"/>
      <c r="J770" s="73"/>
      <c r="K770" s="73"/>
      <c r="L770" s="73"/>
      <c r="M770" s="74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ht="18.0" customHeight="1">
      <c r="A771" s="70"/>
      <c r="B771" s="70"/>
      <c r="C771" s="70"/>
      <c r="D771" s="70"/>
      <c r="E771" s="70"/>
      <c r="F771" s="73"/>
      <c r="G771" s="70"/>
      <c r="H771" s="70"/>
      <c r="I771" s="73"/>
      <c r="J771" s="73"/>
      <c r="K771" s="73"/>
      <c r="L771" s="73"/>
      <c r="M771" s="74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ht="18.0" customHeight="1">
      <c r="A772" s="70"/>
      <c r="B772" s="70"/>
      <c r="C772" s="70"/>
      <c r="D772" s="70"/>
      <c r="E772" s="70"/>
      <c r="F772" s="73"/>
      <c r="G772" s="70"/>
      <c r="H772" s="70"/>
      <c r="I772" s="73"/>
      <c r="J772" s="73"/>
      <c r="K772" s="73"/>
      <c r="L772" s="73"/>
      <c r="M772" s="74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ht="18.0" customHeight="1">
      <c r="A773" s="70"/>
      <c r="B773" s="70"/>
      <c r="C773" s="70"/>
      <c r="D773" s="70"/>
      <c r="E773" s="70"/>
      <c r="F773" s="73"/>
      <c r="G773" s="70"/>
      <c r="H773" s="70"/>
      <c r="I773" s="73"/>
      <c r="J773" s="73"/>
      <c r="K773" s="73"/>
      <c r="L773" s="73"/>
      <c r="M773" s="74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ht="18.0" customHeight="1">
      <c r="A774" s="70"/>
      <c r="B774" s="70"/>
      <c r="C774" s="70"/>
      <c r="D774" s="70"/>
      <c r="E774" s="70"/>
      <c r="F774" s="73"/>
      <c r="G774" s="70"/>
      <c r="H774" s="70"/>
      <c r="I774" s="73"/>
      <c r="J774" s="73"/>
      <c r="K774" s="73"/>
      <c r="L774" s="73"/>
      <c r="M774" s="74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ht="18.0" customHeight="1">
      <c r="A775" s="70"/>
      <c r="B775" s="70"/>
      <c r="C775" s="70"/>
      <c r="D775" s="70"/>
      <c r="E775" s="70"/>
      <c r="F775" s="73"/>
      <c r="G775" s="70"/>
      <c r="H775" s="70"/>
      <c r="I775" s="73"/>
      <c r="J775" s="73"/>
      <c r="K775" s="73"/>
      <c r="L775" s="73"/>
      <c r="M775" s="74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ht="18.0" customHeight="1">
      <c r="A776" s="70"/>
      <c r="B776" s="70"/>
      <c r="C776" s="70"/>
      <c r="D776" s="70"/>
      <c r="E776" s="70"/>
      <c r="F776" s="73"/>
      <c r="G776" s="70"/>
      <c r="H776" s="70"/>
      <c r="I776" s="73"/>
      <c r="J776" s="73"/>
      <c r="K776" s="73"/>
      <c r="L776" s="73"/>
      <c r="M776" s="74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ht="18.0" customHeight="1">
      <c r="A777" s="70"/>
      <c r="B777" s="70"/>
      <c r="C777" s="70"/>
      <c r="D777" s="70"/>
      <c r="E777" s="70"/>
      <c r="F777" s="73"/>
      <c r="G777" s="70"/>
      <c r="H777" s="70"/>
      <c r="I777" s="73"/>
      <c r="J777" s="73"/>
      <c r="K777" s="73"/>
      <c r="L777" s="73"/>
      <c r="M777" s="74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ht="18.0" customHeight="1">
      <c r="A778" s="70"/>
      <c r="B778" s="70"/>
      <c r="C778" s="70"/>
      <c r="D778" s="70"/>
      <c r="E778" s="70"/>
      <c r="F778" s="73"/>
      <c r="G778" s="70"/>
      <c r="H778" s="70"/>
      <c r="I778" s="73"/>
      <c r="J778" s="73"/>
      <c r="K778" s="73"/>
      <c r="L778" s="73"/>
      <c r="M778" s="74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ht="18.0" customHeight="1">
      <c r="A779" s="70"/>
      <c r="B779" s="70"/>
      <c r="C779" s="70"/>
      <c r="D779" s="70"/>
      <c r="E779" s="70"/>
      <c r="F779" s="73"/>
      <c r="G779" s="70"/>
      <c r="H779" s="70"/>
      <c r="I779" s="73"/>
      <c r="J779" s="73"/>
      <c r="K779" s="73"/>
      <c r="L779" s="73"/>
      <c r="M779" s="74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ht="18.0" customHeight="1">
      <c r="A780" s="70"/>
      <c r="B780" s="70"/>
      <c r="C780" s="70"/>
      <c r="D780" s="70"/>
      <c r="E780" s="70"/>
      <c r="F780" s="73"/>
      <c r="G780" s="70"/>
      <c r="H780" s="70"/>
      <c r="I780" s="73"/>
      <c r="J780" s="73"/>
      <c r="K780" s="73"/>
      <c r="L780" s="73"/>
      <c r="M780" s="74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ht="18.0" customHeight="1">
      <c r="A781" s="70"/>
      <c r="B781" s="70"/>
      <c r="C781" s="70"/>
      <c r="D781" s="70"/>
      <c r="E781" s="70"/>
      <c r="F781" s="73"/>
      <c r="G781" s="70"/>
      <c r="H781" s="70"/>
      <c r="I781" s="73"/>
      <c r="J781" s="73"/>
      <c r="K781" s="73"/>
      <c r="L781" s="73"/>
      <c r="M781" s="74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ht="18.0" customHeight="1">
      <c r="A782" s="70"/>
      <c r="B782" s="70"/>
      <c r="C782" s="70"/>
      <c r="D782" s="70"/>
      <c r="E782" s="70"/>
      <c r="F782" s="73"/>
      <c r="G782" s="70"/>
      <c r="H782" s="70"/>
      <c r="I782" s="73"/>
      <c r="J782" s="73"/>
      <c r="K782" s="73"/>
      <c r="L782" s="73"/>
      <c r="M782" s="74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ht="18.0" customHeight="1">
      <c r="A783" s="70"/>
      <c r="B783" s="70"/>
      <c r="C783" s="70"/>
      <c r="D783" s="70"/>
      <c r="E783" s="70"/>
      <c r="F783" s="73"/>
      <c r="G783" s="70"/>
      <c r="H783" s="70"/>
      <c r="I783" s="73"/>
      <c r="J783" s="73"/>
      <c r="K783" s="73"/>
      <c r="L783" s="73"/>
      <c r="M783" s="74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ht="18.0" customHeight="1">
      <c r="A784" s="70"/>
      <c r="B784" s="70"/>
      <c r="C784" s="70"/>
      <c r="D784" s="70"/>
      <c r="E784" s="70"/>
      <c r="F784" s="73"/>
      <c r="G784" s="70"/>
      <c r="H784" s="70"/>
      <c r="I784" s="73"/>
      <c r="J784" s="73"/>
      <c r="K784" s="73"/>
      <c r="L784" s="73"/>
      <c r="M784" s="74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ht="18.0" customHeight="1">
      <c r="A785" s="70"/>
      <c r="B785" s="70"/>
      <c r="C785" s="70"/>
      <c r="D785" s="70"/>
      <c r="E785" s="70"/>
      <c r="F785" s="73"/>
      <c r="G785" s="70"/>
      <c r="H785" s="70"/>
      <c r="I785" s="73"/>
      <c r="J785" s="73"/>
      <c r="K785" s="73"/>
      <c r="L785" s="73"/>
      <c r="M785" s="74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ht="18.0" customHeight="1">
      <c r="A786" s="70"/>
      <c r="B786" s="70"/>
      <c r="C786" s="70"/>
      <c r="D786" s="70"/>
      <c r="E786" s="70"/>
      <c r="F786" s="73"/>
      <c r="G786" s="70"/>
      <c r="H786" s="70"/>
      <c r="I786" s="73"/>
      <c r="J786" s="73"/>
      <c r="K786" s="73"/>
      <c r="L786" s="73"/>
      <c r="M786" s="74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ht="18.0" customHeight="1">
      <c r="A787" s="70"/>
      <c r="B787" s="70"/>
      <c r="C787" s="70"/>
      <c r="D787" s="70"/>
      <c r="E787" s="70"/>
      <c r="F787" s="73"/>
      <c r="G787" s="70"/>
      <c r="H787" s="70"/>
      <c r="I787" s="73"/>
      <c r="J787" s="73"/>
      <c r="K787" s="73"/>
      <c r="L787" s="73"/>
      <c r="M787" s="74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ht="18.0" customHeight="1">
      <c r="A788" s="70"/>
      <c r="B788" s="70"/>
      <c r="C788" s="70"/>
      <c r="D788" s="70"/>
      <c r="E788" s="70"/>
      <c r="F788" s="73"/>
      <c r="G788" s="70"/>
      <c r="H788" s="70"/>
      <c r="I788" s="73"/>
      <c r="J788" s="73"/>
      <c r="K788" s="73"/>
      <c r="L788" s="73"/>
      <c r="M788" s="74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ht="18.0" customHeight="1">
      <c r="A789" s="70"/>
      <c r="B789" s="70"/>
      <c r="C789" s="70"/>
      <c r="D789" s="70"/>
      <c r="E789" s="70"/>
      <c r="F789" s="73"/>
      <c r="G789" s="70"/>
      <c r="H789" s="70"/>
      <c r="I789" s="73"/>
      <c r="J789" s="73"/>
      <c r="K789" s="73"/>
      <c r="L789" s="73"/>
      <c r="M789" s="74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ht="18.0" customHeight="1">
      <c r="A790" s="70"/>
      <c r="B790" s="70"/>
      <c r="C790" s="70"/>
      <c r="D790" s="70"/>
      <c r="E790" s="70"/>
      <c r="F790" s="73"/>
      <c r="G790" s="70"/>
      <c r="H790" s="70"/>
      <c r="I790" s="73"/>
      <c r="J790" s="73"/>
      <c r="K790" s="73"/>
      <c r="L790" s="73"/>
      <c r="M790" s="74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ht="18.0" customHeight="1">
      <c r="A791" s="70"/>
      <c r="B791" s="70"/>
      <c r="C791" s="70"/>
      <c r="D791" s="70"/>
      <c r="E791" s="70"/>
      <c r="F791" s="73"/>
      <c r="G791" s="70"/>
      <c r="H791" s="70"/>
      <c r="I791" s="73"/>
      <c r="J791" s="73"/>
      <c r="K791" s="73"/>
      <c r="L791" s="73"/>
      <c r="M791" s="74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ht="18.0" customHeight="1">
      <c r="A792" s="70"/>
      <c r="B792" s="70"/>
      <c r="C792" s="70"/>
      <c r="D792" s="70"/>
      <c r="E792" s="70"/>
      <c r="F792" s="73"/>
      <c r="G792" s="70"/>
      <c r="H792" s="70"/>
      <c r="I792" s="73"/>
      <c r="J792" s="73"/>
      <c r="K792" s="73"/>
      <c r="L792" s="73"/>
      <c r="M792" s="74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ht="18.0" customHeight="1">
      <c r="A793" s="70"/>
      <c r="B793" s="70"/>
      <c r="C793" s="70"/>
      <c r="D793" s="70"/>
      <c r="E793" s="70"/>
      <c r="F793" s="73"/>
      <c r="G793" s="70"/>
      <c r="H793" s="70"/>
      <c r="I793" s="73"/>
      <c r="J793" s="73"/>
      <c r="K793" s="73"/>
      <c r="L793" s="73"/>
      <c r="M793" s="74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ht="18.0" customHeight="1">
      <c r="A794" s="70"/>
      <c r="B794" s="70"/>
      <c r="C794" s="70"/>
      <c r="D794" s="70"/>
      <c r="E794" s="70"/>
      <c r="F794" s="73"/>
      <c r="G794" s="70"/>
      <c r="H794" s="70"/>
      <c r="I794" s="73"/>
      <c r="J794" s="73"/>
      <c r="K794" s="73"/>
      <c r="L794" s="73"/>
      <c r="M794" s="74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ht="18.0" customHeight="1">
      <c r="A795" s="70"/>
      <c r="B795" s="70"/>
      <c r="C795" s="70"/>
      <c r="D795" s="70"/>
      <c r="E795" s="70"/>
      <c r="F795" s="73"/>
      <c r="G795" s="70"/>
      <c r="H795" s="70"/>
      <c r="I795" s="73"/>
      <c r="J795" s="73"/>
      <c r="K795" s="73"/>
      <c r="L795" s="73"/>
      <c r="M795" s="74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ht="18.0" customHeight="1">
      <c r="A796" s="70"/>
      <c r="B796" s="70"/>
      <c r="C796" s="70"/>
      <c r="D796" s="70"/>
      <c r="E796" s="70"/>
      <c r="F796" s="73"/>
      <c r="G796" s="70"/>
      <c r="H796" s="70"/>
      <c r="I796" s="73"/>
      <c r="J796" s="73"/>
      <c r="K796" s="73"/>
      <c r="L796" s="73"/>
      <c r="M796" s="74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ht="18.0" customHeight="1">
      <c r="A797" s="70"/>
      <c r="B797" s="70"/>
      <c r="C797" s="70"/>
      <c r="D797" s="70"/>
      <c r="E797" s="70"/>
      <c r="F797" s="73"/>
      <c r="G797" s="70"/>
      <c r="H797" s="70"/>
      <c r="I797" s="73"/>
      <c r="J797" s="73"/>
      <c r="K797" s="73"/>
      <c r="L797" s="73"/>
      <c r="M797" s="74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ht="18.0" customHeight="1">
      <c r="A798" s="70"/>
      <c r="B798" s="70"/>
      <c r="C798" s="70"/>
      <c r="D798" s="70"/>
      <c r="E798" s="70"/>
      <c r="F798" s="73"/>
      <c r="G798" s="70"/>
      <c r="H798" s="70"/>
      <c r="I798" s="73"/>
      <c r="J798" s="73"/>
      <c r="K798" s="73"/>
      <c r="L798" s="73"/>
      <c r="M798" s="74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ht="18.0" customHeight="1">
      <c r="A799" s="70"/>
      <c r="B799" s="70"/>
      <c r="C799" s="70"/>
      <c r="D799" s="70"/>
      <c r="E799" s="70"/>
      <c r="F799" s="73"/>
      <c r="G799" s="70"/>
      <c r="H799" s="70"/>
      <c r="I799" s="73"/>
      <c r="J799" s="73"/>
      <c r="K799" s="73"/>
      <c r="L799" s="73"/>
      <c r="M799" s="74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ht="18.0" customHeight="1">
      <c r="A800" s="70"/>
      <c r="B800" s="70"/>
      <c r="C800" s="70"/>
      <c r="D800" s="70"/>
      <c r="E800" s="70"/>
      <c r="F800" s="73"/>
      <c r="G800" s="70"/>
      <c r="H800" s="70"/>
      <c r="I800" s="73"/>
      <c r="J800" s="73"/>
      <c r="K800" s="73"/>
      <c r="L800" s="73"/>
      <c r="M800" s="74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ht="18.0" customHeight="1">
      <c r="A801" s="70"/>
      <c r="B801" s="70"/>
      <c r="C801" s="70"/>
      <c r="D801" s="70"/>
      <c r="E801" s="70"/>
      <c r="F801" s="73"/>
      <c r="G801" s="70"/>
      <c r="H801" s="70"/>
      <c r="I801" s="73"/>
      <c r="J801" s="73"/>
      <c r="K801" s="73"/>
      <c r="L801" s="73"/>
      <c r="M801" s="74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ht="18.0" customHeight="1">
      <c r="A802" s="70"/>
      <c r="B802" s="70"/>
      <c r="C802" s="70"/>
      <c r="D802" s="70"/>
      <c r="E802" s="70"/>
      <c r="F802" s="73"/>
      <c r="G802" s="70"/>
      <c r="H802" s="70"/>
      <c r="I802" s="73"/>
      <c r="J802" s="73"/>
      <c r="K802" s="73"/>
      <c r="L802" s="73"/>
      <c r="M802" s="74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ht="18.0" customHeight="1">
      <c r="A803" s="70"/>
      <c r="B803" s="70"/>
      <c r="C803" s="70"/>
      <c r="D803" s="70"/>
      <c r="E803" s="70"/>
      <c r="F803" s="73"/>
      <c r="G803" s="70"/>
      <c r="H803" s="70"/>
      <c r="I803" s="73"/>
      <c r="J803" s="73"/>
      <c r="K803" s="73"/>
      <c r="L803" s="73"/>
      <c r="M803" s="74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ht="18.0" customHeight="1">
      <c r="A804" s="70"/>
      <c r="B804" s="70"/>
      <c r="C804" s="70"/>
      <c r="D804" s="70"/>
      <c r="E804" s="70"/>
      <c r="F804" s="73"/>
      <c r="G804" s="70"/>
      <c r="H804" s="70"/>
      <c r="I804" s="73"/>
      <c r="J804" s="73"/>
      <c r="K804" s="73"/>
      <c r="L804" s="73"/>
      <c r="M804" s="74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ht="18.0" customHeight="1">
      <c r="A805" s="70"/>
      <c r="B805" s="70"/>
      <c r="C805" s="70"/>
      <c r="D805" s="70"/>
      <c r="E805" s="70"/>
      <c r="F805" s="73"/>
      <c r="G805" s="70"/>
      <c r="H805" s="70"/>
      <c r="I805" s="73"/>
      <c r="J805" s="73"/>
      <c r="K805" s="73"/>
      <c r="L805" s="73"/>
      <c r="M805" s="74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ht="18.0" customHeight="1">
      <c r="A806" s="70"/>
      <c r="B806" s="70"/>
      <c r="C806" s="70"/>
      <c r="D806" s="70"/>
      <c r="E806" s="70"/>
      <c r="F806" s="73"/>
      <c r="G806" s="70"/>
      <c r="H806" s="70"/>
      <c r="I806" s="73"/>
      <c r="J806" s="73"/>
      <c r="K806" s="73"/>
      <c r="L806" s="73"/>
      <c r="M806" s="74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ht="18.0" customHeight="1">
      <c r="A807" s="70"/>
      <c r="B807" s="70"/>
      <c r="C807" s="70"/>
      <c r="D807" s="70"/>
      <c r="E807" s="70"/>
      <c r="F807" s="73"/>
      <c r="G807" s="70"/>
      <c r="H807" s="70"/>
      <c r="I807" s="73"/>
      <c r="J807" s="73"/>
      <c r="K807" s="73"/>
      <c r="L807" s="73"/>
      <c r="M807" s="74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ht="18.0" customHeight="1">
      <c r="A808" s="70"/>
      <c r="B808" s="70"/>
      <c r="C808" s="70"/>
      <c r="D808" s="70"/>
      <c r="E808" s="70"/>
      <c r="F808" s="73"/>
      <c r="G808" s="70"/>
      <c r="H808" s="70"/>
      <c r="I808" s="73"/>
      <c r="J808" s="73"/>
      <c r="K808" s="73"/>
      <c r="L808" s="73"/>
      <c r="M808" s="74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ht="18.0" customHeight="1">
      <c r="A809" s="70"/>
      <c r="B809" s="70"/>
      <c r="C809" s="70"/>
      <c r="D809" s="70"/>
      <c r="E809" s="70"/>
      <c r="F809" s="73"/>
      <c r="G809" s="70"/>
      <c r="H809" s="70"/>
      <c r="I809" s="73"/>
      <c r="J809" s="73"/>
      <c r="K809" s="73"/>
      <c r="L809" s="73"/>
      <c r="M809" s="74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ht="18.0" customHeight="1">
      <c r="A810" s="70"/>
      <c r="B810" s="70"/>
      <c r="C810" s="70"/>
      <c r="D810" s="70"/>
      <c r="E810" s="70"/>
      <c r="F810" s="73"/>
      <c r="G810" s="70"/>
      <c r="H810" s="70"/>
      <c r="I810" s="73"/>
      <c r="J810" s="73"/>
      <c r="K810" s="73"/>
      <c r="L810" s="73"/>
      <c r="M810" s="74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ht="18.0" customHeight="1">
      <c r="A811" s="70"/>
      <c r="B811" s="70"/>
      <c r="C811" s="70"/>
      <c r="D811" s="70"/>
      <c r="E811" s="70"/>
      <c r="F811" s="73"/>
      <c r="G811" s="70"/>
      <c r="H811" s="70"/>
      <c r="I811" s="73"/>
      <c r="J811" s="73"/>
      <c r="K811" s="73"/>
      <c r="L811" s="73"/>
      <c r="M811" s="74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ht="18.0" customHeight="1">
      <c r="A812" s="70"/>
      <c r="B812" s="70"/>
      <c r="C812" s="70"/>
      <c r="D812" s="70"/>
      <c r="E812" s="70"/>
      <c r="F812" s="73"/>
      <c r="G812" s="70"/>
      <c r="H812" s="70"/>
      <c r="I812" s="73"/>
      <c r="J812" s="73"/>
      <c r="K812" s="73"/>
      <c r="L812" s="73"/>
      <c r="M812" s="74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ht="18.0" customHeight="1">
      <c r="A813" s="70"/>
      <c r="B813" s="70"/>
      <c r="C813" s="70"/>
      <c r="D813" s="70"/>
      <c r="E813" s="70"/>
      <c r="F813" s="73"/>
      <c r="G813" s="70"/>
      <c r="H813" s="70"/>
      <c r="I813" s="73"/>
      <c r="J813" s="73"/>
      <c r="K813" s="73"/>
      <c r="L813" s="73"/>
      <c r="M813" s="74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ht="18.0" customHeight="1">
      <c r="A814" s="70"/>
      <c r="B814" s="70"/>
      <c r="C814" s="70"/>
      <c r="D814" s="70"/>
      <c r="E814" s="70"/>
      <c r="F814" s="73"/>
      <c r="G814" s="70"/>
      <c r="H814" s="70"/>
      <c r="I814" s="73"/>
      <c r="J814" s="73"/>
      <c r="K814" s="73"/>
      <c r="L814" s="73"/>
      <c r="M814" s="74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ht="18.0" customHeight="1">
      <c r="A815" s="70"/>
      <c r="B815" s="70"/>
      <c r="C815" s="70"/>
      <c r="D815" s="70"/>
      <c r="E815" s="70"/>
      <c r="F815" s="73"/>
      <c r="G815" s="70"/>
      <c r="H815" s="70"/>
      <c r="I815" s="73"/>
      <c r="J815" s="73"/>
      <c r="K815" s="73"/>
      <c r="L815" s="73"/>
      <c r="M815" s="74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ht="18.0" customHeight="1">
      <c r="A816" s="70"/>
      <c r="B816" s="70"/>
      <c r="C816" s="70"/>
      <c r="D816" s="70"/>
      <c r="E816" s="70"/>
      <c r="F816" s="73"/>
      <c r="G816" s="70"/>
      <c r="H816" s="70"/>
      <c r="I816" s="73"/>
      <c r="J816" s="73"/>
      <c r="K816" s="73"/>
      <c r="L816" s="73"/>
      <c r="M816" s="74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ht="18.0" customHeight="1">
      <c r="A817" s="70"/>
      <c r="B817" s="70"/>
      <c r="C817" s="70"/>
      <c r="D817" s="70"/>
      <c r="E817" s="70"/>
      <c r="F817" s="73"/>
      <c r="G817" s="70"/>
      <c r="H817" s="70"/>
      <c r="I817" s="73"/>
      <c r="J817" s="73"/>
      <c r="K817" s="73"/>
      <c r="L817" s="73"/>
      <c r="M817" s="74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ht="18.0" customHeight="1">
      <c r="A818" s="70"/>
      <c r="B818" s="70"/>
      <c r="C818" s="70"/>
      <c r="D818" s="70"/>
      <c r="E818" s="70"/>
      <c r="F818" s="73"/>
      <c r="G818" s="70"/>
      <c r="H818" s="70"/>
      <c r="I818" s="73"/>
      <c r="J818" s="73"/>
      <c r="K818" s="73"/>
      <c r="L818" s="73"/>
      <c r="M818" s="74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ht="18.0" customHeight="1">
      <c r="A819" s="70"/>
      <c r="B819" s="70"/>
      <c r="C819" s="70"/>
      <c r="D819" s="70"/>
      <c r="E819" s="70"/>
      <c r="F819" s="73"/>
      <c r="G819" s="70"/>
      <c r="H819" s="70"/>
      <c r="I819" s="73"/>
      <c r="J819" s="73"/>
      <c r="K819" s="73"/>
      <c r="L819" s="73"/>
      <c r="M819" s="74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ht="18.0" customHeight="1">
      <c r="A820" s="70"/>
      <c r="B820" s="70"/>
      <c r="C820" s="70"/>
      <c r="D820" s="70"/>
      <c r="E820" s="70"/>
      <c r="F820" s="73"/>
      <c r="G820" s="70"/>
      <c r="H820" s="70"/>
      <c r="I820" s="73"/>
      <c r="J820" s="73"/>
      <c r="K820" s="73"/>
      <c r="L820" s="73"/>
      <c r="M820" s="74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ht="18.0" customHeight="1">
      <c r="A821" s="70"/>
      <c r="B821" s="70"/>
      <c r="C821" s="70"/>
      <c r="D821" s="70"/>
      <c r="E821" s="70"/>
      <c r="F821" s="73"/>
      <c r="G821" s="70"/>
      <c r="H821" s="70"/>
      <c r="I821" s="73"/>
      <c r="J821" s="73"/>
      <c r="K821" s="73"/>
      <c r="L821" s="73"/>
      <c r="M821" s="74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ht="18.0" customHeight="1">
      <c r="A822" s="70"/>
      <c r="B822" s="70"/>
      <c r="C822" s="70"/>
      <c r="D822" s="70"/>
      <c r="E822" s="70"/>
      <c r="F822" s="73"/>
      <c r="G822" s="70"/>
      <c r="H822" s="70"/>
      <c r="I822" s="73"/>
      <c r="J822" s="73"/>
      <c r="K822" s="73"/>
      <c r="L822" s="73"/>
      <c r="M822" s="74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ht="18.0" customHeight="1">
      <c r="A823" s="70"/>
      <c r="B823" s="70"/>
      <c r="C823" s="70"/>
      <c r="D823" s="70"/>
      <c r="E823" s="70"/>
      <c r="F823" s="73"/>
      <c r="G823" s="70"/>
      <c r="H823" s="70"/>
      <c r="I823" s="73"/>
      <c r="J823" s="73"/>
      <c r="K823" s="73"/>
      <c r="L823" s="73"/>
      <c r="M823" s="74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ht="18.0" customHeight="1">
      <c r="A824" s="70"/>
      <c r="B824" s="70"/>
      <c r="C824" s="70"/>
      <c r="D824" s="70"/>
      <c r="E824" s="70"/>
      <c r="F824" s="73"/>
      <c r="G824" s="70"/>
      <c r="H824" s="70"/>
      <c r="I824" s="73"/>
      <c r="J824" s="73"/>
      <c r="K824" s="73"/>
      <c r="L824" s="73"/>
      <c r="M824" s="74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ht="18.0" customHeight="1">
      <c r="A825" s="70"/>
      <c r="B825" s="70"/>
      <c r="C825" s="70"/>
      <c r="D825" s="70"/>
      <c r="E825" s="70"/>
      <c r="F825" s="73"/>
      <c r="G825" s="70"/>
      <c r="H825" s="70"/>
      <c r="I825" s="73"/>
      <c r="J825" s="73"/>
      <c r="K825" s="73"/>
      <c r="L825" s="73"/>
      <c r="M825" s="74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ht="18.0" customHeight="1">
      <c r="A826" s="70"/>
      <c r="B826" s="70"/>
      <c r="C826" s="70"/>
      <c r="D826" s="70"/>
      <c r="E826" s="70"/>
      <c r="F826" s="73"/>
      <c r="G826" s="70"/>
      <c r="H826" s="70"/>
      <c r="I826" s="73"/>
      <c r="J826" s="73"/>
      <c r="K826" s="73"/>
      <c r="L826" s="73"/>
      <c r="M826" s="74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ht="18.0" customHeight="1">
      <c r="A827" s="70"/>
      <c r="B827" s="70"/>
      <c r="C827" s="70"/>
      <c r="D827" s="70"/>
      <c r="E827" s="70"/>
      <c r="F827" s="73"/>
      <c r="G827" s="70"/>
      <c r="H827" s="70"/>
      <c r="I827" s="73"/>
      <c r="J827" s="73"/>
      <c r="K827" s="73"/>
      <c r="L827" s="73"/>
      <c r="M827" s="74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ht="18.0" customHeight="1">
      <c r="A828" s="70"/>
      <c r="B828" s="70"/>
      <c r="C828" s="70"/>
      <c r="D828" s="70"/>
      <c r="E828" s="70"/>
      <c r="F828" s="73"/>
      <c r="G828" s="70"/>
      <c r="H828" s="70"/>
      <c r="I828" s="73"/>
      <c r="J828" s="73"/>
      <c r="K828" s="73"/>
      <c r="L828" s="73"/>
      <c r="M828" s="74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ht="18.0" customHeight="1">
      <c r="A829" s="70"/>
      <c r="B829" s="70"/>
      <c r="C829" s="70"/>
      <c r="D829" s="70"/>
      <c r="E829" s="70"/>
      <c r="F829" s="73"/>
      <c r="G829" s="70"/>
      <c r="H829" s="70"/>
      <c r="I829" s="73"/>
      <c r="J829" s="73"/>
      <c r="K829" s="73"/>
      <c r="L829" s="73"/>
      <c r="M829" s="74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ht="18.0" customHeight="1">
      <c r="A830" s="70"/>
      <c r="B830" s="70"/>
      <c r="C830" s="70"/>
      <c r="D830" s="70"/>
      <c r="E830" s="70"/>
      <c r="F830" s="73"/>
      <c r="G830" s="70"/>
      <c r="H830" s="70"/>
      <c r="I830" s="73"/>
      <c r="J830" s="73"/>
      <c r="K830" s="73"/>
      <c r="L830" s="73"/>
      <c r="M830" s="74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ht="18.0" customHeight="1">
      <c r="A831" s="70"/>
      <c r="B831" s="70"/>
      <c r="C831" s="70"/>
      <c r="D831" s="70"/>
      <c r="E831" s="70"/>
      <c r="F831" s="73"/>
      <c r="G831" s="70"/>
      <c r="H831" s="70"/>
      <c r="I831" s="73"/>
      <c r="J831" s="73"/>
      <c r="K831" s="73"/>
      <c r="L831" s="73"/>
      <c r="M831" s="74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ht="18.0" customHeight="1">
      <c r="A832" s="70"/>
      <c r="B832" s="70"/>
      <c r="C832" s="70"/>
      <c r="D832" s="70"/>
      <c r="E832" s="70"/>
      <c r="F832" s="73"/>
      <c r="G832" s="70"/>
      <c r="H832" s="70"/>
      <c r="I832" s="73"/>
      <c r="J832" s="73"/>
      <c r="K832" s="73"/>
      <c r="L832" s="73"/>
      <c r="M832" s="74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ht="18.0" customHeight="1">
      <c r="A833" s="70"/>
      <c r="B833" s="70"/>
      <c r="C833" s="70"/>
      <c r="D833" s="70"/>
      <c r="E833" s="70"/>
      <c r="F833" s="73"/>
      <c r="G833" s="70"/>
      <c r="H833" s="70"/>
      <c r="I833" s="73"/>
      <c r="J833" s="73"/>
      <c r="K833" s="73"/>
      <c r="L833" s="73"/>
      <c r="M833" s="74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ht="18.0" customHeight="1">
      <c r="A834" s="70"/>
      <c r="B834" s="70"/>
      <c r="C834" s="70"/>
      <c r="D834" s="70"/>
      <c r="E834" s="70"/>
      <c r="F834" s="73"/>
      <c r="G834" s="70"/>
      <c r="H834" s="70"/>
      <c r="I834" s="73"/>
      <c r="J834" s="73"/>
      <c r="K834" s="73"/>
      <c r="L834" s="73"/>
      <c r="M834" s="74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ht="18.0" customHeight="1">
      <c r="A835" s="70"/>
      <c r="B835" s="70"/>
      <c r="C835" s="70"/>
      <c r="D835" s="70"/>
      <c r="E835" s="70"/>
      <c r="F835" s="73"/>
      <c r="G835" s="70"/>
      <c r="H835" s="70"/>
      <c r="I835" s="73"/>
      <c r="J835" s="73"/>
      <c r="K835" s="73"/>
      <c r="L835" s="73"/>
      <c r="M835" s="74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ht="18.0" customHeight="1">
      <c r="A836" s="70"/>
      <c r="B836" s="70"/>
      <c r="C836" s="70"/>
      <c r="D836" s="70"/>
      <c r="E836" s="70"/>
      <c r="F836" s="73"/>
      <c r="G836" s="70"/>
      <c r="H836" s="70"/>
      <c r="I836" s="73"/>
      <c r="J836" s="73"/>
      <c r="K836" s="73"/>
      <c r="L836" s="73"/>
      <c r="M836" s="74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ht="18.0" customHeight="1">
      <c r="A837" s="70"/>
      <c r="B837" s="70"/>
      <c r="C837" s="70"/>
      <c r="D837" s="70"/>
      <c r="E837" s="70"/>
      <c r="F837" s="73"/>
      <c r="G837" s="70"/>
      <c r="H837" s="70"/>
      <c r="I837" s="73"/>
      <c r="J837" s="73"/>
      <c r="K837" s="73"/>
      <c r="L837" s="73"/>
      <c r="M837" s="74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ht="18.0" customHeight="1">
      <c r="A838" s="70"/>
      <c r="B838" s="70"/>
      <c r="C838" s="70"/>
      <c r="D838" s="70"/>
      <c r="E838" s="70"/>
      <c r="F838" s="73"/>
      <c r="G838" s="70"/>
      <c r="H838" s="70"/>
      <c r="I838" s="73"/>
      <c r="J838" s="73"/>
      <c r="K838" s="73"/>
      <c r="L838" s="73"/>
      <c r="M838" s="74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ht="18.0" customHeight="1">
      <c r="A839" s="70"/>
      <c r="B839" s="70"/>
      <c r="C839" s="70"/>
      <c r="D839" s="70"/>
      <c r="E839" s="70"/>
      <c r="F839" s="73"/>
      <c r="G839" s="70"/>
      <c r="H839" s="70"/>
      <c r="I839" s="73"/>
      <c r="J839" s="73"/>
      <c r="K839" s="73"/>
      <c r="L839" s="73"/>
      <c r="M839" s="74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ht="18.0" customHeight="1">
      <c r="A840" s="70"/>
      <c r="B840" s="70"/>
      <c r="C840" s="70"/>
      <c r="D840" s="70"/>
      <c r="E840" s="70"/>
      <c r="F840" s="73"/>
      <c r="G840" s="70"/>
      <c r="H840" s="70"/>
      <c r="I840" s="73"/>
      <c r="J840" s="73"/>
      <c r="K840" s="73"/>
      <c r="L840" s="73"/>
      <c r="M840" s="74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ht="18.0" customHeight="1">
      <c r="A841" s="70"/>
      <c r="B841" s="70"/>
      <c r="C841" s="70"/>
      <c r="D841" s="70"/>
      <c r="E841" s="70"/>
      <c r="F841" s="73"/>
      <c r="G841" s="70"/>
      <c r="H841" s="70"/>
      <c r="I841" s="73"/>
      <c r="J841" s="73"/>
      <c r="K841" s="73"/>
      <c r="L841" s="73"/>
      <c r="M841" s="74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ht="18.0" customHeight="1">
      <c r="A842" s="70"/>
      <c r="B842" s="70"/>
      <c r="C842" s="70"/>
      <c r="D842" s="70"/>
      <c r="E842" s="70"/>
      <c r="F842" s="73"/>
      <c r="G842" s="70"/>
      <c r="H842" s="70"/>
      <c r="I842" s="73"/>
      <c r="J842" s="73"/>
      <c r="K842" s="73"/>
      <c r="L842" s="73"/>
      <c r="M842" s="74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ht="18.0" customHeight="1">
      <c r="A843" s="70"/>
      <c r="B843" s="70"/>
      <c r="C843" s="70"/>
      <c r="D843" s="70"/>
      <c r="E843" s="70"/>
      <c r="F843" s="73"/>
      <c r="G843" s="70"/>
      <c r="H843" s="70"/>
      <c r="I843" s="73"/>
      <c r="J843" s="73"/>
      <c r="K843" s="73"/>
      <c r="L843" s="73"/>
      <c r="M843" s="74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ht="18.0" customHeight="1">
      <c r="A844" s="70"/>
      <c r="B844" s="70"/>
      <c r="C844" s="70"/>
      <c r="D844" s="70"/>
      <c r="E844" s="70"/>
      <c r="F844" s="73"/>
      <c r="G844" s="70"/>
      <c r="H844" s="70"/>
      <c r="I844" s="73"/>
      <c r="J844" s="73"/>
      <c r="K844" s="73"/>
      <c r="L844" s="73"/>
      <c r="M844" s="74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ht="18.0" customHeight="1">
      <c r="A845" s="70"/>
      <c r="B845" s="70"/>
      <c r="C845" s="70"/>
      <c r="D845" s="70"/>
      <c r="E845" s="70"/>
      <c r="F845" s="73"/>
      <c r="G845" s="70"/>
      <c r="H845" s="70"/>
      <c r="I845" s="73"/>
      <c r="J845" s="73"/>
      <c r="K845" s="73"/>
      <c r="L845" s="73"/>
      <c r="M845" s="74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ht="18.0" customHeight="1">
      <c r="A846" s="70"/>
      <c r="B846" s="70"/>
      <c r="C846" s="70"/>
      <c r="D846" s="70"/>
      <c r="E846" s="70"/>
      <c r="F846" s="73"/>
      <c r="G846" s="70"/>
      <c r="H846" s="70"/>
      <c r="I846" s="73"/>
      <c r="J846" s="73"/>
      <c r="K846" s="73"/>
      <c r="L846" s="73"/>
      <c r="M846" s="74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ht="18.0" customHeight="1">
      <c r="A847" s="70"/>
      <c r="B847" s="70"/>
      <c r="C847" s="70"/>
      <c r="D847" s="70"/>
      <c r="E847" s="70"/>
      <c r="F847" s="73"/>
      <c r="G847" s="70"/>
      <c r="H847" s="70"/>
      <c r="I847" s="73"/>
      <c r="J847" s="73"/>
      <c r="K847" s="73"/>
      <c r="L847" s="73"/>
      <c r="M847" s="74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ht="18.0" customHeight="1">
      <c r="A848" s="70"/>
      <c r="B848" s="70"/>
      <c r="C848" s="70"/>
      <c r="D848" s="70"/>
      <c r="E848" s="70"/>
      <c r="F848" s="73"/>
      <c r="G848" s="70"/>
      <c r="H848" s="70"/>
      <c r="I848" s="73"/>
      <c r="J848" s="73"/>
      <c r="K848" s="73"/>
      <c r="L848" s="73"/>
      <c r="M848" s="74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ht="18.0" customHeight="1">
      <c r="A849" s="70"/>
      <c r="B849" s="70"/>
      <c r="C849" s="70"/>
      <c r="D849" s="70"/>
      <c r="E849" s="70"/>
      <c r="F849" s="73"/>
      <c r="G849" s="70"/>
      <c r="H849" s="70"/>
      <c r="I849" s="73"/>
      <c r="J849" s="73"/>
      <c r="K849" s="73"/>
      <c r="L849" s="73"/>
      <c r="M849" s="74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ht="18.0" customHeight="1">
      <c r="A850" s="70"/>
      <c r="B850" s="70"/>
      <c r="C850" s="70"/>
      <c r="D850" s="70"/>
      <c r="E850" s="70"/>
      <c r="F850" s="73"/>
      <c r="G850" s="70"/>
      <c r="H850" s="70"/>
      <c r="I850" s="73"/>
      <c r="J850" s="73"/>
      <c r="K850" s="73"/>
      <c r="L850" s="73"/>
      <c r="M850" s="74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ht="18.0" customHeight="1">
      <c r="A851" s="70"/>
      <c r="B851" s="70"/>
      <c r="C851" s="70"/>
      <c r="D851" s="70"/>
      <c r="E851" s="70"/>
      <c r="F851" s="73"/>
      <c r="G851" s="70"/>
      <c r="H851" s="70"/>
      <c r="I851" s="73"/>
      <c r="J851" s="73"/>
      <c r="K851" s="73"/>
      <c r="L851" s="73"/>
      <c r="M851" s="74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ht="18.0" customHeight="1">
      <c r="A852" s="70"/>
      <c r="B852" s="70"/>
      <c r="C852" s="70"/>
      <c r="D852" s="70"/>
      <c r="E852" s="70"/>
      <c r="F852" s="73"/>
      <c r="G852" s="70"/>
      <c r="H852" s="70"/>
      <c r="I852" s="73"/>
      <c r="J852" s="73"/>
      <c r="K852" s="73"/>
      <c r="L852" s="73"/>
      <c r="M852" s="74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ht="18.0" customHeight="1">
      <c r="A853" s="70"/>
      <c r="B853" s="70"/>
      <c r="C853" s="70"/>
      <c r="D853" s="70"/>
      <c r="E853" s="70"/>
      <c r="F853" s="73"/>
      <c r="G853" s="70"/>
      <c r="H853" s="70"/>
      <c r="I853" s="73"/>
      <c r="J853" s="73"/>
      <c r="K853" s="73"/>
      <c r="L853" s="73"/>
      <c r="M853" s="74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ht="18.0" customHeight="1">
      <c r="A854" s="70"/>
      <c r="B854" s="70"/>
      <c r="C854" s="70"/>
      <c r="D854" s="70"/>
      <c r="E854" s="70"/>
      <c r="F854" s="73"/>
      <c r="G854" s="70"/>
      <c r="H854" s="70"/>
      <c r="I854" s="73"/>
      <c r="J854" s="73"/>
      <c r="K854" s="73"/>
      <c r="L854" s="73"/>
      <c r="M854" s="74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ht="18.0" customHeight="1">
      <c r="A855" s="70"/>
      <c r="B855" s="70"/>
      <c r="C855" s="70"/>
      <c r="D855" s="70"/>
      <c r="E855" s="70"/>
      <c r="F855" s="73"/>
      <c r="G855" s="70"/>
      <c r="H855" s="70"/>
      <c r="I855" s="73"/>
      <c r="J855" s="73"/>
      <c r="K855" s="73"/>
      <c r="L855" s="73"/>
      <c r="M855" s="74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ht="18.0" customHeight="1">
      <c r="A856" s="70"/>
      <c r="B856" s="70"/>
      <c r="C856" s="70"/>
      <c r="D856" s="70"/>
      <c r="E856" s="70"/>
      <c r="F856" s="73"/>
      <c r="G856" s="70"/>
      <c r="H856" s="70"/>
      <c r="I856" s="73"/>
      <c r="J856" s="73"/>
      <c r="K856" s="73"/>
      <c r="L856" s="73"/>
      <c r="M856" s="74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ht="18.0" customHeight="1">
      <c r="A857" s="70"/>
      <c r="B857" s="70"/>
      <c r="C857" s="70"/>
      <c r="D857" s="70"/>
      <c r="E857" s="70"/>
      <c r="F857" s="73"/>
      <c r="G857" s="70"/>
      <c r="H857" s="70"/>
      <c r="I857" s="73"/>
      <c r="J857" s="73"/>
      <c r="K857" s="73"/>
      <c r="L857" s="73"/>
      <c r="M857" s="74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ht="18.0" customHeight="1">
      <c r="A858" s="70"/>
      <c r="B858" s="70"/>
      <c r="C858" s="70"/>
      <c r="D858" s="70"/>
      <c r="E858" s="70"/>
      <c r="F858" s="73"/>
      <c r="G858" s="70"/>
      <c r="H858" s="70"/>
      <c r="I858" s="73"/>
      <c r="J858" s="73"/>
      <c r="K858" s="73"/>
      <c r="L858" s="73"/>
      <c r="M858" s="74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ht="18.0" customHeight="1">
      <c r="A859" s="70"/>
      <c r="B859" s="70"/>
      <c r="C859" s="70"/>
      <c r="D859" s="70"/>
      <c r="E859" s="70"/>
      <c r="F859" s="73"/>
      <c r="G859" s="70"/>
      <c r="H859" s="70"/>
      <c r="I859" s="73"/>
      <c r="J859" s="73"/>
      <c r="K859" s="73"/>
      <c r="L859" s="73"/>
      <c r="M859" s="74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ht="18.0" customHeight="1">
      <c r="A860" s="70"/>
      <c r="B860" s="70"/>
      <c r="C860" s="70"/>
      <c r="D860" s="70"/>
      <c r="E860" s="70"/>
      <c r="F860" s="73"/>
      <c r="G860" s="70"/>
      <c r="H860" s="70"/>
      <c r="I860" s="73"/>
      <c r="J860" s="73"/>
      <c r="K860" s="73"/>
      <c r="L860" s="73"/>
      <c r="M860" s="74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ht="18.0" customHeight="1">
      <c r="A861" s="70"/>
      <c r="B861" s="70"/>
      <c r="C861" s="70"/>
      <c r="D861" s="70"/>
      <c r="E861" s="70"/>
      <c r="F861" s="73"/>
      <c r="G861" s="70"/>
      <c r="H861" s="70"/>
      <c r="I861" s="73"/>
      <c r="J861" s="73"/>
      <c r="K861" s="73"/>
      <c r="L861" s="73"/>
      <c r="M861" s="74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ht="18.0" customHeight="1">
      <c r="A862" s="70"/>
      <c r="B862" s="70"/>
      <c r="C862" s="70"/>
      <c r="D862" s="70"/>
      <c r="E862" s="70"/>
      <c r="F862" s="73"/>
      <c r="G862" s="70"/>
      <c r="H862" s="70"/>
      <c r="I862" s="73"/>
      <c r="J862" s="73"/>
      <c r="K862" s="73"/>
      <c r="L862" s="73"/>
      <c r="M862" s="74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ht="18.0" customHeight="1">
      <c r="A863" s="70"/>
      <c r="B863" s="70"/>
      <c r="C863" s="70"/>
      <c r="D863" s="70"/>
      <c r="E863" s="70"/>
      <c r="F863" s="73"/>
      <c r="G863" s="70"/>
      <c r="H863" s="70"/>
      <c r="I863" s="73"/>
      <c r="J863" s="73"/>
      <c r="K863" s="73"/>
      <c r="L863" s="73"/>
      <c r="M863" s="74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ht="18.0" customHeight="1">
      <c r="A864" s="70"/>
      <c r="B864" s="70"/>
      <c r="C864" s="70"/>
      <c r="D864" s="70"/>
      <c r="E864" s="70"/>
      <c r="F864" s="73"/>
      <c r="G864" s="70"/>
      <c r="H864" s="70"/>
      <c r="I864" s="73"/>
      <c r="J864" s="73"/>
      <c r="K864" s="73"/>
      <c r="L864" s="73"/>
      <c r="M864" s="74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ht="18.0" customHeight="1">
      <c r="A865" s="70"/>
      <c r="B865" s="70"/>
      <c r="C865" s="70"/>
      <c r="D865" s="70"/>
      <c r="E865" s="70"/>
      <c r="F865" s="73"/>
      <c r="G865" s="70"/>
      <c r="H865" s="70"/>
      <c r="I865" s="73"/>
      <c r="J865" s="73"/>
      <c r="K865" s="73"/>
      <c r="L865" s="73"/>
      <c r="M865" s="74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ht="18.0" customHeight="1">
      <c r="A866" s="70"/>
      <c r="B866" s="70"/>
      <c r="C866" s="70"/>
      <c r="D866" s="70"/>
      <c r="E866" s="70"/>
      <c r="F866" s="73"/>
      <c r="G866" s="70"/>
      <c r="H866" s="70"/>
      <c r="I866" s="73"/>
      <c r="J866" s="73"/>
      <c r="K866" s="73"/>
      <c r="L866" s="73"/>
      <c r="M866" s="74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ht="18.0" customHeight="1">
      <c r="A867" s="70"/>
      <c r="B867" s="70"/>
      <c r="C867" s="70"/>
      <c r="D867" s="70"/>
      <c r="E867" s="70"/>
      <c r="F867" s="73"/>
      <c r="G867" s="70"/>
      <c r="H867" s="70"/>
      <c r="I867" s="73"/>
      <c r="J867" s="73"/>
      <c r="K867" s="73"/>
      <c r="L867" s="73"/>
      <c r="M867" s="74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ht="18.0" customHeight="1">
      <c r="A868" s="70"/>
      <c r="B868" s="70"/>
      <c r="C868" s="70"/>
      <c r="D868" s="70"/>
      <c r="E868" s="70"/>
      <c r="F868" s="73"/>
      <c r="G868" s="70"/>
      <c r="H868" s="70"/>
      <c r="I868" s="73"/>
      <c r="J868" s="73"/>
      <c r="K868" s="73"/>
      <c r="L868" s="73"/>
      <c r="M868" s="74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ht="18.0" customHeight="1">
      <c r="A869" s="70"/>
      <c r="B869" s="70"/>
      <c r="C869" s="70"/>
      <c r="D869" s="70"/>
      <c r="E869" s="70"/>
      <c r="F869" s="73"/>
      <c r="G869" s="70"/>
      <c r="H869" s="70"/>
      <c r="I869" s="73"/>
      <c r="J869" s="73"/>
      <c r="K869" s="73"/>
      <c r="L869" s="73"/>
      <c r="M869" s="74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ht="18.0" customHeight="1">
      <c r="A870" s="70"/>
      <c r="B870" s="70"/>
      <c r="C870" s="70"/>
      <c r="D870" s="70"/>
      <c r="E870" s="70"/>
      <c r="F870" s="73"/>
      <c r="G870" s="70"/>
      <c r="H870" s="70"/>
      <c r="I870" s="73"/>
      <c r="J870" s="73"/>
      <c r="K870" s="73"/>
      <c r="L870" s="73"/>
      <c r="M870" s="74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ht="18.0" customHeight="1">
      <c r="A871" s="70"/>
      <c r="B871" s="70"/>
      <c r="C871" s="70"/>
      <c r="D871" s="70"/>
      <c r="E871" s="70"/>
      <c r="F871" s="73"/>
      <c r="G871" s="70"/>
      <c r="H871" s="70"/>
      <c r="I871" s="73"/>
      <c r="J871" s="73"/>
      <c r="K871" s="73"/>
      <c r="L871" s="73"/>
      <c r="M871" s="74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ht="18.0" customHeight="1">
      <c r="A872" s="70"/>
      <c r="B872" s="70"/>
      <c r="C872" s="70"/>
      <c r="D872" s="70"/>
      <c r="E872" s="70"/>
      <c r="F872" s="73"/>
      <c r="G872" s="70"/>
      <c r="H872" s="70"/>
      <c r="I872" s="73"/>
      <c r="J872" s="73"/>
      <c r="K872" s="73"/>
      <c r="L872" s="73"/>
      <c r="M872" s="74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ht="18.0" customHeight="1">
      <c r="A873" s="70"/>
      <c r="B873" s="70"/>
      <c r="C873" s="70"/>
      <c r="D873" s="70"/>
      <c r="E873" s="70"/>
      <c r="F873" s="73"/>
      <c r="G873" s="70"/>
      <c r="H873" s="70"/>
      <c r="I873" s="73"/>
      <c r="J873" s="73"/>
      <c r="K873" s="73"/>
      <c r="L873" s="73"/>
      <c r="M873" s="74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ht="18.0" customHeight="1">
      <c r="A874" s="70"/>
      <c r="B874" s="70"/>
      <c r="C874" s="70"/>
      <c r="D874" s="70"/>
      <c r="E874" s="70"/>
      <c r="F874" s="73"/>
      <c r="G874" s="70"/>
      <c r="H874" s="70"/>
      <c r="I874" s="73"/>
      <c r="J874" s="73"/>
      <c r="K874" s="73"/>
      <c r="L874" s="73"/>
      <c r="M874" s="74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ht="18.0" customHeight="1">
      <c r="A875" s="70"/>
      <c r="B875" s="70"/>
      <c r="C875" s="70"/>
      <c r="D875" s="70"/>
      <c r="E875" s="70"/>
      <c r="F875" s="73"/>
      <c r="G875" s="70"/>
      <c r="H875" s="70"/>
      <c r="I875" s="73"/>
      <c r="J875" s="73"/>
      <c r="K875" s="73"/>
      <c r="L875" s="73"/>
      <c r="M875" s="74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ht="18.0" customHeight="1">
      <c r="A876" s="70"/>
      <c r="B876" s="70"/>
      <c r="C876" s="70"/>
      <c r="D876" s="70"/>
      <c r="E876" s="70"/>
      <c r="F876" s="73"/>
      <c r="G876" s="70"/>
      <c r="H876" s="70"/>
      <c r="I876" s="73"/>
      <c r="J876" s="73"/>
      <c r="K876" s="73"/>
      <c r="L876" s="73"/>
      <c r="M876" s="74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ht="18.0" customHeight="1">
      <c r="A877" s="70"/>
      <c r="B877" s="70"/>
      <c r="C877" s="70"/>
      <c r="D877" s="70"/>
      <c r="E877" s="70"/>
      <c r="F877" s="73"/>
      <c r="G877" s="70"/>
      <c r="H877" s="70"/>
      <c r="I877" s="73"/>
      <c r="J877" s="73"/>
      <c r="K877" s="73"/>
      <c r="L877" s="73"/>
      <c r="M877" s="74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ht="18.0" customHeight="1">
      <c r="A878" s="70"/>
      <c r="B878" s="70"/>
      <c r="C878" s="70"/>
      <c r="D878" s="70"/>
      <c r="E878" s="70"/>
      <c r="F878" s="73"/>
      <c r="G878" s="70"/>
      <c r="H878" s="70"/>
      <c r="I878" s="73"/>
      <c r="J878" s="73"/>
      <c r="K878" s="73"/>
      <c r="L878" s="73"/>
      <c r="M878" s="74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ht="18.0" customHeight="1">
      <c r="A879" s="70"/>
      <c r="B879" s="70"/>
      <c r="C879" s="70"/>
      <c r="D879" s="70"/>
      <c r="E879" s="70"/>
      <c r="F879" s="73"/>
      <c r="G879" s="70"/>
      <c r="H879" s="70"/>
      <c r="I879" s="73"/>
      <c r="J879" s="73"/>
      <c r="K879" s="73"/>
      <c r="L879" s="73"/>
      <c r="M879" s="74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ht="18.0" customHeight="1">
      <c r="A880" s="70"/>
      <c r="B880" s="70"/>
      <c r="C880" s="70"/>
      <c r="D880" s="70"/>
      <c r="E880" s="70"/>
      <c r="F880" s="73"/>
      <c r="G880" s="70"/>
      <c r="H880" s="70"/>
      <c r="I880" s="73"/>
      <c r="J880" s="73"/>
      <c r="K880" s="73"/>
      <c r="L880" s="73"/>
      <c r="M880" s="74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ht="18.0" customHeight="1">
      <c r="A881" s="70"/>
      <c r="B881" s="70"/>
      <c r="C881" s="70"/>
      <c r="D881" s="70"/>
      <c r="E881" s="70"/>
      <c r="F881" s="73"/>
      <c r="G881" s="70"/>
      <c r="H881" s="70"/>
      <c r="I881" s="73"/>
      <c r="J881" s="73"/>
      <c r="K881" s="73"/>
      <c r="L881" s="73"/>
      <c r="M881" s="74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ht="18.0" customHeight="1">
      <c r="A882" s="70"/>
      <c r="B882" s="70"/>
      <c r="C882" s="70"/>
      <c r="D882" s="70"/>
      <c r="E882" s="70"/>
      <c r="F882" s="73"/>
      <c r="G882" s="70"/>
      <c r="H882" s="70"/>
      <c r="I882" s="73"/>
      <c r="J882" s="73"/>
      <c r="K882" s="73"/>
      <c r="L882" s="73"/>
      <c r="M882" s="74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ht="18.0" customHeight="1">
      <c r="A883" s="70"/>
      <c r="B883" s="70"/>
      <c r="C883" s="70"/>
      <c r="D883" s="70"/>
      <c r="E883" s="70"/>
      <c r="F883" s="73"/>
      <c r="G883" s="70"/>
      <c r="H883" s="70"/>
      <c r="I883" s="73"/>
      <c r="J883" s="73"/>
      <c r="K883" s="73"/>
      <c r="L883" s="73"/>
      <c r="M883" s="74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ht="18.0" customHeight="1">
      <c r="A884" s="70"/>
      <c r="B884" s="70"/>
      <c r="C884" s="70"/>
      <c r="D884" s="70"/>
      <c r="E884" s="70"/>
      <c r="F884" s="73"/>
      <c r="G884" s="70"/>
      <c r="H884" s="70"/>
      <c r="I884" s="73"/>
      <c r="J884" s="73"/>
      <c r="K884" s="73"/>
      <c r="L884" s="73"/>
      <c r="M884" s="74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ht="18.0" customHeight="1">
      <c r="A885" s="70"/>
      <c r="B885" s="70"/>
      <c r="C885" s="70"/>
      <c r="D885" s="70"/>
      <c r="E885" s="70"/>
      <c r="F885" s="73"/>
      <c r="G885" s="70"/>
      <c r="H885" s="70"/>
      <c r="I885" s="73"/>
      <c r="J885" s="73"/>
      <c r="K885" s="73"/>
      <c r="L885" s="73"/>
      <c r="M885" s="74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ht="18.0" customHeight="1">
      <c r="A886" s="70"/>
      <c r="B886" s="70"/>
      <c r="C886" s="70"/>
      <c r="D886" s="70"/>
      <c r="E886" s="70"/>
      <c r="F886" s="73"/>
      <c r="G886" s="70"/>
      <c r="H886" s="70"/>
      <c r="I886" s="73"/>
      <c r="J886" s="73"/>
      <c r="K886" s="73"/>
      <c r="L886" s="73"/>
      <c r="M886" s="74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ht="18.0" customHeight="1">
      <c r="A887" s="70"/>
      <c r="B887" s="70"/>
      <c r="C887" s="70"/>
      <c r="D887" s="70"/>
      <c r="E887" s="70"/>
      <c r="F887" s="73"/>
      <c r="G887" s="70"/>
      <c r="H887" s="70"/>
      <c r="I887" s="73"/>
      <c r="J887" s="73"/>
      <c r="K887" s="73"/>
      <c r="L887" s="73"/>
      <c r="M887" s="74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ht="18.0" customHeight="1">
      <c r="A888" s="70"/>
      <c r="B888" s="70"/>
      <c r="C888" s="70"/>
      <c r="D888" s="70"/>
      <c r="E888" s="70"/>
      <c r="F888" s="73"/>
      <c r="G888" s="70"/>
      <c r="H888" s="70"/>
      <c r="I888" s="73"/>
      <c r="J888" s="73"/>
      <c r="K888" s="73"/>
      <c r="L888" s="73"/>
      <c r="M888" s="74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ht="18.0" customHeight="1">
      <c r="A889" s="70"/>
      <c r="B889" s="70"/>
      <c r="C889" s="70"/>
      <c r="D889" s="70"/>
      <c r="E889" s="70"/>
      <c r="F889" s="73"/>
      <c r="G889" s="70"/>
      <c r="H889" s="70"/>
      <c r="I889" s="73"/>
      <c r="J889" s="73"/>
      <c r="K889" s="73"/>
      <c r="L889" s="73"/>
      <c r="M889" s="74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ht="18.0" customHeight="1">
      <c r="A890" s="70"/>
      <c r="B890" s="70"/>
      <c r="C890" s="70"/>
      <c r="D890" s="70"/>
      <c r="E890" s="70"/>
      <c r="F890" s="73"/>
      <c r="G890" s="70"/>
      <c r="H890" s="70"/>
      <c r="I890" s="73"/>
      <c r="J890" s="73"/>
      <c r="K890" s="73"/>
      <c r="L890" s="73"/>
      <c r="M890" s="74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ht="18.0" customHeight="1">
      <c r="A891" s="70"/>
      <c r="B891" s="70"/>
      <c r="C891" s="70"/>
      <c r="D891" s="70"/>
      <c r="E891" s="70"/>
      <c r="F891" s="73"/>
      <c r="G891" s="70"/>
      <c r="H891" s="70"/>
      <c r="I891" s="73"/>
      <c r="J891" s="73"/>
      <c r="K891" s="73"/>
      <c r="L891" s="73"/>
      <c r="M891" s="74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ht="18.0" customHeight="1">
      <c r="A892" s="70"/>
      <c r="B892" s="70"/>
      <c r="C892" s="70"/>
      <c r="D892" s="70"/>
      <c r="E892" s="70"/>
      <c r="F892" s="73"/>
      <c r="G892" s="70"/>
      <c r="H892" s="70"/>
      <c r="I892" s="73"/>
      <c r="J892" s="73"/>
      <c r="K892" s="73"/>
      <c r="L892" s="73"/>
      <c r="M892" s="74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ht="18.0" customHeight="1">
      <c r="A893" s="70"/>
      <c r="B893" s="70"/>
      <c r="C893" s="70"/>
      <c r="D893" s="70"/>
      <c r="E893" s="70"/>
      <c r="F893" s="73"/>
      <c r="G893" s="70"/>
      <c r="H893" s="70"/>
      <c r="I893" s="73"/>
      <c r="J893" s="73"/>
      <c r="K893" s="73"/>
      <c r="L893" s="73"/>
      <c r="M893" s="74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ht="18.0" customHeight="1">
      <c r="A894" s="70"/>
      <c r="B894" s="70"/>
      <c r="C894" s="70"/>
      <c r="D894" s="70"/>
      <c r="E894" s="70"/>
      <c r="F894" s="73"/>
      <c r="G894" s="70"/>
      <c r="H894" s="70"/>
      <c r="I894" s="73"/>
      <c r="J894" s="73"/>
      <c r="K894" s="73"/>
      <c r="L894" s="73"/>
      <c r="M894" s="74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ht="18.0" customHeight="1">
      <c r="A895" s="70"/>
      <c r="B895" s="70"/>
      <c r="C895" s="70"/>
      <c r="D895" s="70"/>
      <c r="E895" s="70"/>
      <c r="F895" s="73"/>
      <c r="G895" s="70"/>
      <c r="H895" s="70"/>
      <c r="I895" s="73"/>
      <c r="J895" s="73"/>
      <c r="K895" s="73"/>
      <c r="L895" s="73"/>
      <c r="M895" s="74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ht="18.0" customHeight="1">
      <c r="A896" s="70"/>
      <c r="B896" s="70"/>
      <c r="C896" s="70"/>
      <c r="D896" s="70"/>
      <c r="E896" s="70"/>
      <c r="F896" s="73"/>
      <c r="G896" s="70"/>
      <c r="H896" s="70"/>
      <c r="I896" s="73"/>
      <c r="J896" s="73"/>
      <c r="K896" s="73"/>
      <c r="L896" s="73"/>
      <c r="M896" s="74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ht="18.0" customHeight="1">
      <c r="A897" s="70"/>
      <c r="B897" s="70"/>
      <c r="C897" s="70"/>
      <c r="D897" s="70"/>
      <c r="E897" s="70"/>
      <c r="F897" s="73"/>
      <c r="G897" s="70"/>
      <c r="H897" s="70"/>
      <c r="I897" s="73"/>
      <c r="J897" s="73"/>
      <c r="K897" s="73"/>
      <c r="L897" s="73"/>
      <c r="M897" s="74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ht="18.0" customHeight="1">
      <c r="A898" s="70"/>
      <c r="B898" s="70"/>
      <c r="C898" s="70"/>
      <c r="D898" s="70"/>
      <c r="E898" s="70"/>
      <c r="F898" s="73"/>
      <c r="G898" s="70"/>
      <c r="H898" s="70"/>
      <c r="I898" s="73"/>
      <c r="J898" s="73"/>
      <c r="K898" s="73"/>
      <c r="L898" s="73"/>
      <c r="M898" s="74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ht="18.0" customHeight="1">
      <c r="A899" s="70"/>
      <c r="B899" s="70"/>
      <c r="C899" s="70"/>
      <c r="D899" s="70"/>
      <c r="E899" s="70"/>
      <c r="F899" s="73"/>
      <c r="G899" s="70"/>
      <c r="H899" s="70"/>
      <c r="I899" s="73"/>
      <c r="J899" s="73"/>
      <c r="K899" s="73"/>
      <c r="L899" s="73"/>
      <c r="M899" s="74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ht="18.0" customHeight="1">
      <c r="A900" s="70"/>
      <c r="B900" s="70"/>
      <c r="C900" s="70"/>
      <c r="D900" s="70"/>
      <c r="E900" s="70"/>
      <c r="F900" s="73"/>
      <c r="G900" s="70"/>
      <c r="H900" s="70"/>
      <c r="I900" s="73"/>
      <c r="J900" s="73"/>
      <c r="K900" s="73"/>
      <c r="L900" s="73"/>
      <c r="M900" s="74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ht="18.0" customHeight="1">
      <c r="A901" s="70"/>
      <c r="B901" s="70"/>
      <c r="C901" s="70"/>
      <c r="D901" s="70"/>
      <c r="E901" s="70"/>
      <c r="F901" s="73"/>
      <c r="G901" s="70"/>
      <c r="H901" s="70"/>
      <c r="I901" s="73"/>
      <c r="J901" s="73"/>
      <c r="K901" s="73"/>
      <c r="L901" s="73"/>
      <c r="M901" s="74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ht="18.0" customHeight="1">
      <c r="A902" s="70"/>
      <c r="B902" s="70"/>
      <c r="C902" s="70"/>
      <c r="D902" s="70"/>
      <c r="E902" s="70"/>
      <c r="F902" s="73"/>
      <c r="G902" s="70"/>
      <c r="H902" s="70"/>
      <c r="I902" s="73"/>
      <c r="J902" s="73"/>
      <c r="K902" s="73"/>
      <c r="L902" s="73"/>
      <c r="M902" s="74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ht="18.0" customHeight="1">
      <c r="A903" s="70"/>
      <c r="B903" s="70"/>
      <c r="C903" s="70"/>
      <c r="D903" s="70"/>
      <c r="E903" s="70"/>
      <c r="F903" s="73"/>
      <c r="G903" s="70"/>
      <c r="H903" s="70"/>
      <c r="I903" s="73"/>
      <c r="J903" s="73"/>
      <c r="K903" s="73"/>
      <c r="L903" s="73"/>
      <c r="M903" s="74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ht="18.0" customHeight="1">
      <c r="A904" s="70"/>
      <c r="B904" s="70"/>
      <c r="C904" s="70"/>
      <c r="D904" s="70"/>
      <c r="E904" s="70"/>
      <c r="F904" s="73"/>
      <c r="G904" s="70"/>
      <c r="H904" s="70"/>
      <c r="I904" s="73"/>
      <c r="J904" s="73"/>
      <c r="K904" s="73"/>
      <c r="L904" s="73"/>
      <c r="M904" s="74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ht="18.0" customHeight="1">
      <c r="A905" s="70"/>
      <c r="B905" s="70"/>
      <c r="C905" s="70"/>
      <c r="D905" s="70"/>
      <c r="E905" s="70"/>
      <c r="F905" s="73"/>
      <c r="G905" s="70"/>
      <c r="H905" s="70"/>
      <c r="I905" s="73"/>
      <c r="J905" s="73"/>
      <c r="K905" s="73"/>
      <c r="L905" s="73"/>
      <c r="M905" s="74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ht="18.0" customHeight="1">
      <c r="A906" s="70"/>
      <c r="B906" s="70"/>
      <c r="C906" s="70"/>
      <c r="D906" s="70"/>
      <c r="E906" s="70"/>
      <c r="F906" s="73"/>
      <c r="G906" s="70"/>
      <c r="H906" s="70"/>
      <c r="I906" s="73"/>
      <c r="J906" s="73"/>
      <c r="K906" s="73"/>
      <c r="L906" s="73"/>
      <c r="M906" s="74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ht="18.0" customHeight="1">
      <c r="A907" s="70"/>
      <c r="B907" s="70"/>
      <c r="C907" s="70"/>
      <c r="D907" s="70"/>
      <c r="E907" s="70"/>
      <c r="F907" s="73"/>
      <c r="G907" s="70"/>
      <c r="H907" s="70"/>
      <c r="I907" s="73"/>
      <c r="J907" s="73"/>
      <c r="K907" s="73"/>
      <c r="L907" s="73"/>
      <c r="M907" s="74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ht="18.0" customHeight="1">
      <c r="A908" s="70"/>
      <c r="B908" s="70"/>
      <c r="C908" s="70"/>
      <c r="D908" s="70"/>
      <c r="E908" s="70"/>
      <c r="F908" s="73"/>
      <c r="G908" s="70"/>
      <c r="H908" s="70"/>
      <c r="I908" s="73"/>
      <c r="J908" s="73"/>
      <c r="K908" s="73"/>
      <c r="L908" s="73"/>
      <c r="M908" s="74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ht="18.0" customHeight="1">
      <c r="A909" s="70"/>
      <c r="B909" s="70"/>
      <c r="C909" s="70"/>
      <c r="D909" s="70"/>
      <c r="E909" s="70"/>
      <c r="F909" s="73"/>
      <c r="G909" s="70"/>
      <c r="H909" s="70"/>
      <c r="I909" s="73"/>
      <c r="J909" s="73"/>
      <c r="K909" s="73"/>
      <c r="L909" s="73"/>
      <c r="M909" s="74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ht="18.0" customHeight="1">
      <c r="A910" s="70"/>
      <c r="B910" s="70"/>
      <c r="C910" s="70"/>
      <c r="D910" s="70"/>
      <c r="E910" s="70"/>
      <c r="F910" s="73"/>
      <c r="G910" s="70"/>
      <c r="H910" s="70"/>
      <c r="I910" s="73"/>
      <c r="J910" s="73"/>
      <c r="K910" s="73"/>
      <c r="L910" s="73"/>
      <c r="M910" s="74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ht="18.0" customHeight="1">
      <c r="A911" s="70"/>
      <c r="B911" s="70"/>
      <c r="C911" s="70"/>
      <c r="D911" s="70"/>
      <c r="E911" s="70"/>
      <c r="F911" s="73"/>
      <c r="G911" s="70"/>
      <c r="H911" s="70"/>
      <c r="I911" s="73"/>
      <c r="J911" s="73"/>
      <c r="K911" s="73"/>
      <c r="L911" s="73"/>
      <c r="M911" s="74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ht="18.0" customHeight="1">
      <c r="A912" s="70"/>
      <c r="B912" s="70"/>
      <c r="C912" s="70"/>
      <c r="D912" s="70"/>
      <c r="E912" s="70"/>
      <c r="F912" s="73"/>
      <c r="G912" s="70"/>
      <c r="H912" s="70"/>
      <c r="I912" s="73"/>
      <c r="J912" s="73"/>
      <c r="K912" s="73"/>
      <c r="L912" s="73"/>
      <c r="M912" s="74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ht="18.0" customHeight="1">
      <c r="A913" s="70"/>
      <c r="B913" s="70"/>
      <c r="C913" s="70"/>
      <c r="D913" s="70"/>
      <c r="E913" s="70"/>
      <c r="F913" s="73"/>
      <c r="G913" s="70"/>
      <c r="H913" s="70"/>
      <c r="I913" s="73"/>
      <c r="J913" s="73"/>
      <c r="K913" s="73"/>
      <c r="L913" s="73"/>
      <c r="M913" s="74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ht="18.0" customHeight="1">
      <c r="A914" s="70"/>
      <c r="B914" s="70"/>
      <c r="C914" s="70"/>
      <c r="D914" s="70"/>
      <c r="E914" s="70"/>
      <c r="F914" s="73"/>
      <c r="G914" s="70"/>
      <c r="H914" s="70"/>
      <c r="I914" s="73"/>
      <c r="J914" s="73"/>
      <c r="K914" s="73"/>
      <c r="L914" s="73"/>
      <c r="M914" s="74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ht="18.0" customHeight="1">
      <c r="A915" s="70"/>
      <c r="B915" s="70"/>
      <c r="C915" s="70"/>
      <c r="D915" s="70"/>
      <c r="E915" s="70"/>
      <c r="F915" s="73"/>
      <c r="G915" s="70"/>
      <c r="H915" s="70"/>
      <c r="I915" s="73"/>
      <c r="J915" s="73"/>
      <c r="K915" s="73"/>
      <c r="L915" s="73"/>
      <c r="M915" s="74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ht="18.0" customHeight="1">
      <c r="A916" s="70"/>
      <c r="B916" s="70"/>
      <c r="C916" s="70"/>
      <c r="D916" s="70"/>
      <c r="E916" s="70"/>
      <c r="F916" s="73"/>
      <c r="G916" s="70"/>
      <c r="H916" s="70"/>
      <c r="I916" s="73"/>
      <c r="J916" s="73"/>
      <c r="K916" s="73"/>
      <c r="L916" s="73"/>
      <c r="M916" s="74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ht="18.0" customHeight="1">
      <c r="A917" s="70"/>
      <c r="B917" s="70"/>
      <c r="C917" s="70"/>
      <c r="D917" s="70"/>
      <c r="E917" s="70"/>
      <c r="F917" s="73"/>
      <c r="G917" s="70"/>
      <c r="H917" s="70"/>
      <c r="I917" s="73"/>
      <c r="J917" s="73"/>
      <c r="K917" s="73"/>
      <c r="L917" s="73"/>
      <c r="M917" s="74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ht="18.0" customHeight="1">
      <c r="A918" s="70"/>
      <c r="B918" s="70"/>
      <c r="C918" s="70"/>
      <c r="D918" s="70"/>
      <c r="E918" s="70"/>
      <c r="F918" s="73"/>
      <c r="G918" s="70"/>
      <c r="H918" s="70"/>
      <c r="I918" s="73"/>
      <c r="J918" s="73"/>
      <c r="K918" s="73"/>
      <c r="L918" s="73"/>
      <c r="M918" s="74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ht="18.0" customHeight="1">
      <c r="A919" s="70"/>
      <c r="B919" s="70"/>
      <c r="C919" s="70"/>
      <c r="D919" s="70"/>
      <c r="E919" s="70"/>
      <c r="F919" s="73"/>
      <c r="G919" s="70"/>
      <c r="H919" s="70"/>
      <c r="I919" s="73"/>
      <c r="J919" s="73"/>
      <c r="K919" s="73"/>
      <c r="L919" s="73"/>
      <c r="M919" s="74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ht="18.0" customHeight="1">
      <c r="A920" s="70"/>
      <c r="B920" s="70"/>
      <c r="C920" s="70"/>
      <c r="D920" s="70"/>
      <c r="E920" s="70"/>
      <c r="F920" s="73"/>
      <c r="G920" s="70"/>
      <c r="H920" s="70"/>
      <c r="I920" s="73"/>
      <c r="J920" s="73"/>
      <c r="K920" s="73"/>
      <c r="L920" s="73"/>
      <c r="M920" s="74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ht="18.0" customHeight="1">
      <c r="A921" s="70"/>
      <c r="B921" s="70"/>
      <c r="C921" s="70"/>
      <c r="D921" s="70"/>
      <c r="E921" s="70"/>
      <c r="F921" s="73"/>
      <c r="G921" s="70"/>
      <c r="H921" s="70"/>
      <c r="I921" s="73"/>
      <c r="J921" s="73"/>
      <c r="K921" s="73"/>
      <c r="L921" s="73"/>
      <c r="M921" s="74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ht="18.0" customHeight="1">
      <c r="A922" s="70"/>
      <c r="B922" s="70"/>
      <c r="C922" s="70"/>
      <c r="D922" s="70"/>
      <c r="E922" s="70"/>
      <c r="F922" s="73"/>
      <c r="G922" s="70"/>
      <c r="H922" s="70"/>
      <c r="I922" s="73"/>
      <c r="J922" s="73"/>
      <c r="K922" s="73"/>
      <c r="L922" s="73"/>
      <c r="M922" s="74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ht="18.0" customHeight="1">
      <c r="A923" s="70"/>
      <c r="B923" s="70"/>
      <c r="C923" s="70"/>
      <c r="D923" s="70"/>
      <c r="E923" s="70"/>
      <c r="F923" s="73"/>
      <c r="G923" s="70"/>
      <c r="H923" s="70"/>
      <c r="I923" s="73"/>
      <c r="J923" s="73"/>
      <c r="K923" s="73"/>
      <c r="L923" s="73"/>
      <c r="M923" s="74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ht="18.0" customHeight="1">
      <c r="A924" s="70"/>
      <c r="B924" s="70"/>
      <c r="C924" s="70"/>
      <c r="D924" s="70"/>
      <c r="E924" s="70"/>
      <c r="F924" s="73"/>
      <c r="G924" s="70"/>
      <c r="H924" s="70"/>
      <c r="I924" s="73"/>
      <c r="J924" s="73"/>
      <c r="K924" s="73"/>
      <c r="L924" s="73"/>
      <c r="M924" s="74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ht="18.0" customHeight="1">
      <c r="A925" s="70"/>
      <c r="B925" s="70"/>
      <c r="C925" s="70"/>
      <c r="D925" s="70"/>
      <c r="E925" s="70"/>
      <c r="F925" s="73"/>
      <c r="G925" s="70"/>
      <c r="H925" s="70"/>
      <c r="I925" s="73"/>
      <c r="J925" s="73"/>
      <c r="K925" s="73"/>
      <c r="L925" s="73"/>
      <c r="M925" s="74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ht="18.0" customHeight="1">
      <c r="A926" s="70"/>
      <c r="B926" s="70"/>
      <c r="C926" s="70"/>
      <c r="D926" s="70"/>
      <c r="E926" s="70"/>
      <c r="F926" s="73"/>
      <c r="G926" s="70"/>
      <c r="H926" s="70"/>
      <c r="I926" s="73"/>
      <c r="J926" s="73"/>
      <c r="K926" s="73"/>
      <c r="L926" s="73"/>
      <c r="M926" s="74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ht="18.0" customHeight="1">
      <c r="A927" s="70"/>
      <c r="B927" s="70"/>
      <c r="C927" s="70"/>
      <c r="D927" s="70"/>
      <c r="E927" s="70"/>
      <c r="F927" s="73"/>
      <c r="G927" s="70"/>
      <c r="H927" s="70"/>
      <c r="I927" s="73"/>
      <c r="J927" s="73"/>
      <c r="K927" s="73"/>
      <c r="L927" s="73"/>
      <c r="M927" s="74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ht="18.0" customHeight="1">
      <c r="A928" s="70"/>
      <c r="B928" s="70"/>
      <c r="C928" s="70"/>
      <c r="D928" s="70"/>
      <c r="E928" s="70"/>
      <c r="F928" s="73"/>
      <c r="G928" s="70"/>
      <c r="H928" s="70"/>
      <c r="I928" s="73"/>
      <c r="J928" s="73"/>
      <c r="K928" s="73"/>
      <c r="L928" s="73"/>
      <c r="M928" s="74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ht="18.0" customHeight="1">
      <c r="A929" s="70"/>
      <c r="B929" s="70"/>
      <c r="C929" s="70"/>
      <c r="D929" s="70"/>
      <c r="E929" s="70"/>
      <c r="F929" s="73"/>
      <c r="G929" s="70"/>
      <c r="H929" s="70"/>
      <c r="I929" s="73"/>
      <c r="J929" s="73"/>
      <c r="K929" s="73"/>
      <c r="L929" s="73"/>
      <c r="M929" s="74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ht="18.0" customHeight="1">
      <c r="A930" s="70"/>
      <c r="B930" s="70"/>
      <c r="C930" s="70"/>
      <c r="D930" s="70"/>
      <c r="E930" s="70"/>
      <c r="F930" s="73"/>
      <c r="G930" s="70"/>
      <c r="H930" s="70"/>
      <c r="I930" s="73"/>
      <c r="J930" s="73"/>
      <c r="K930" s="73"/>
      <c r="L930" s="73"/>
      <c r="M930" s="74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ht="18.0" customHeight="1">
      <c r="A931" s="70"/>
      <c r="B931" s="70"/>
      <c r="C931" s="70"/>
      <c r="D931" s="70"/>
      <c r="E931" s="70"/>
      <c r="F931" s="73"/>
      <c r="G931" s="70"/>
      <c r="H931" s="70"/>
      <c r="I931" s="73"/>
      <c r="J931" s="73"/>
      <c r="K931" s="73"/>
      <c r="L931" s="73"/>
      <c r="M931" s="74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ht="18.0" customHeight="1">
      <c r="A932" s="70"/>
      <c r="B932" s="70"/>
      <c r="C932" s="70"/>
      <c r="D932" s="70"/>
      <c r="E932" s="70"/>
      <c r="F932" s="73"/>
      <c r="G932" s="70"/>
      <c r="H932" s="70"/>
      <c r="I932" s="73"/>
      <c r="J932" s="73"/>
      <c r="K932" s="73"/>
      <c r="L932" s="73"/>
      <c r="M932" s="74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ht="18.0" customHeight="1">
      <c r="A933" s="70"/>
      <c r="B933" s="70"/>
      <c r="C933" s="70"/>
      <c r="D933" s="70"/>
      <c r="E933" s="70"/>
      <c r="F933" s="73"/>
      <c r="G933" s="70"/>
      <c r="H933" s="70"/>
      <c r="I933" s="73"/>
      <c r="J933" s="73"/>
      <c r="K933" s="73"/>
      <c r="L933" s="73"/>
      <c r="M933" s="74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ht="18.0" customHeight="1">
      <c r="A934" s="70"/>
      <c r="B934" s="70"/>
      <c r="C934" s="70"/>
      <c r="D934" s="70"/>
      <c r="E934" s="70"/>
      <c r="F934" s="73"/>
      <c r="G934" s="70"/>
      <c r="H934" s="70"/>
      <c r="I934" s="73"/>
      <c r="J934" s="73"/>
      <c r="K934" s="73"/>
      <c r="L934" s="73"/>
      <c r="M934" s="74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ht="18.0" customHeight="1">
      <c r="A935" s="70"/>
      <c r="B935" s="70"/>
      <c r="C935" s="70"/>
      <c r="D935" s="70"/>
      <c r="E935" s="70"/>
      <c r="F935" s="73"/>
      <c r="G935" s="70"/>
      <c r="H935" s="70"/>
      <c r="I935" s="73"/>
      <c r="J935" s="73"/>
      <c r="K935" s="73"/>
      <c r="L935" s="73"/>
      <c r="M935" s="74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ht="18.0" customHeight="1">
      <c r="A936" s="70"/>
      <c r="B936" s="70"/>
      <c r="C936" s="70"/>
      <c r="D936" s="70"/>
      <c r="E936" s="70"/>
      <c r="F936" s="73"/>
      <c r="G936" s="70"/>
      <c r="H936" s="70"/>
      <c r="I936" s="73"/>
      <c r="J936" s="73"/>
      <c r="K936" s="73"/>
      <c r="L936" s="73"/>
      <c r="M936" s="74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ht="18.0" customHeight="1">
      <c r="A937" s="70"/>
      <c r="B937" s="70"/>
      <c r="C937" s="70"/>
      <c r="D937" s="70"/>
      <c r="E937" s="70"/>
      <c r="F937" s="73"/>
      <c r="G937" s="70"/>
      <c r="H937" s="70"/>
      <c r="I937" s="73"/>
      <c r="J937" s="73"/>
      <c r="K937" s="73"/>
      <c r="L937" s="73"/>
      <c r="M937" s="74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ht="18.0" customHeight="1">
      <c r="A938" s="70"/>
      <c r="B938" s="70"/>
      <c r="C938" s="70"/>
      <c r="D938" s="70"/>
      <c r="E938" s="70"/>
      <c r="F938" s="73"/>
      <c r="G938" s="70"/>
      <c r="H938" s="70"/>
      <c r="I938" s="73"/>
      <c r="J938" s="73"/>
      <c r="K938" s="73"/>
      <c r="L938" s="73"/>
      <c r="M938" s="74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ht="18.0" customHeight="1">
      <c r="A939" s="70"/>
      <c r="B939" s="70"/>
      <c r="C939" s="70"/>
      <c r="D939" s="70"/>
      <c r="E939" s="70"/>
      <c r="F939" s="73"/>
      <c r="G939" s="70"/>
      <c r="H939" s="70"/>
      <c r="I939" s="73"/>
      <c r="J939" s="73"/>
      <c r="K939" s="73"/>
      <c r="L939" s="73"/>
      <c r="M939" s="74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ht="18.0" customHeight="1">
      <c r="A940" s="70"/>
      <c r="B940" s="70"/>
      <c r="C940" s="70"/>
      <c r="D940" s="70"/>
      <c r="E940" s="70"/>
      <c r="F940" s="73"/>
      <c r="G940" s="70"/>
      <c r="H940" s="70"/>
      <c r="I940" s="73"/>
      <c r="J940" s="73"/>
      <c r="K940" s="73"/>
      <c r="L940" s="73"/>
      <c r="M940" s="74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ht="18.0" customHeight="1">
      <c r="A941" s="70"/>
      <c r="B941" s="70"/>
      <c r="C941" s="70"/>
      <c r="D941" s="70"/>
      <c r="E941" s="70"/>
      <c r="F941" s="73"/>
      <c r="G941" s="70"/>
      <c r="H941" s="70"/>
      <c r="I941" s="73"/>
      <c r="J941" s="73"/>
      <c r="K941" s="73"/>
      <c r="L941" s="73"/>
      <c r="M941" s="74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ht="18.0" customHeight="1">
      <c r="A942" s="70"/>
      <c r="B942" s="70"/>
      <c r="C942" s="70"/>
      <c r="D942" s="70"/>
      <c r="E942" s="70"/>
      <c r="F942" s="73"/>
      <c r="G942" s="70"/>
      <c r="H942" s="70"/>
      <c r="I942" s="73"/>
      <c r="J942" s="73"/>
      <c r="K942" s="73"/>
      <c r="L942" s="73"/>
      <c r="M942" s="74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ht="18.0" customHeight="1">
      <c r="A943" s="70"/>
      <c r="B943" s="70"/>
      <c r="C943" s="70"/>
      <c r="D943" s="70"/>
      <c r="E943" s="70"/>
      <c r="F943" s="73"/>
      <c r="G943" s="70"/>
      <c r="H943" s="70"/>
      <c r="I943" s="73"/>
      <c r="J943" s="73"/>
      <c r="K943" s="73"/>
      <c r="L943" s="73"/>
      <c r="M943" s="74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ht="18.0" customHeight="1">
      <c r="A944" s="70"/>
      <c r="B944" s="70"/>
      <c r="C944" s="70"/>
      <c r="D944" s="70"/>
      <c r="E944" s="70"/>
      <c r="F944" s="73"/>
      <c r="G944" s="70"/>
      <c r="H944" s="70"/>
      <c r="I944" s="73"/>
      <c r="J944" s="73"/>
      <c r="K944" s="73"/>
      <c r="L944" s="73"/>
      <c r="M944" s="74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ht="18.0" customHeight="1">
      <c r="A945" s="70"/>
      <c r="B945" s="70"/>
      <c r="C945" s="70"/>
      <c r="D945" s="70"/>
      <c r="E945" s="70"/>
      <c r="F945" s="73"/>
      <c r="G945" s="70"/>
      <c r="H945" s="70"/>
      <c r="I945" s="73"/>
      <c r="J945" s="73"/>
      <c r="K945" s="73"/>
      <c r="L945" s="73"/>
      <c r="M945" s="74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ht="18.0" customHeight="1">
      <c r="A946" s="70"/>
      <c r="B946" s="70"/>
      <c r="C946" s="70"/>
      <c r="D946" s="70"/>
      <c r="E946" s="70"/>
      <c r="F946" s="73"/>
      <c r="G946" s="70"/>
      <c r="H946" s="70"/>
      <c r="I946" s="73"/>
      <c r="J946" s="73"/>
      <c r="K946" s="73"/>
      <c r="L946" s="73"/>
      <c r="M946" s="74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ht="18.0" customHeight="1">
      <c r="A947" s="70"/>
      <c r="B947" s="70"/>
      <c r="C947" s="70"/>
      <c r="D947" s="70"/>
      <c r="E947" s="70"/>
      <c r="F947" s="73"/>
      <c r="G947" s="70"/>
      <c r="H947" s="70"/>
      <c r="I947" s="73"/>
      <c r="J947" s="73"/>
      <c r="K947" s="73"/>
      <c r="L947" s="73"/>
      <c r="M947" s="74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ht="18.0" customHeight="1">
      <c r="A948" s="70"/>
      <c r="B948" s="70"/>
      <c r="C948" s="70"/>
      <c r="D948" s="70"/>
      <c r="E948" s="70"/>
      <c r="F948" s="73"/>
      <c r="G948" s="70"/>
      <c r="H948" s="70"/>
      <c r="I948" s="73"/>
      <c r="J948" s="73"/>
      <c r="K948" s="73"/>
      <c r="L948" s="73"/>
      <c r="M948" s="74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ht="18.0" customHeight="1">
      <c r="A949" s="70"/>
      <c r="B949" s="70"/>
      <c r="C949" s="70"/>
      <c r="D949" s="70"/>
      <c r="E949" s="70"/>
      <c r="F949" s="73"/>
      <c r="G949" s="70"/>
      <c r="H949" s="70"/>
      <c r="I949" s="73"/>
      <c r="J949" s="73"/>
      <c r="K949" s="73"/>
      <c r="L949" s="73"/>
      <c r="M949" s="74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ht="18.0" customHeight="1">
      <c r="A950" s="70"/>
      <c r="B950" s="70"/>
      <c r="C950" s="70"/>
      <c r="D950" s="70"/>
      <c r="E950" s="70"/>
      <c r="F950" s="73"/>
      <c r="G950" s="70"/>
      <c r="H950" s="70"/>
      <c r="I950" s="73"/>
      <c r="J950" s="73"/>
      <c r="K950" s="73"/>
      <c r="L950" s="73"/>
      <c r="M950" s="74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ht="18.0" customHeight="1">
      <c r="A951" s="70"/>
      <c r="B951" s="70"/>
      <c r="C951" s="70"/>
      <c r="D951" s="70"/>
      <c r="E951" s="70"/>
      <c r="F951" s="73"/>
      <c r="G951" s="70"/>
      <c r="H951" s="70"/>
      <c r="I951" s="73"/>
      <c r="J951" s="73"/>
      <c r="K951" s="73"/>
      <c r="L951" s="73"/>
      <c r="M951" s="74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ht="18.0" customHeight="1">
      <c r="A952" s="70"/>
      <c r="B952" s="70"/>
      <c r="C952" s="70"/>
      <c r="D952" s="70"/>
      <c r="E952" s="70"/>
      <c r="F952" s="73"/>
      <c r="G952" s="70"/>
      <c r="H952" s="70"/>
      <c r="I952" s="73"/>
      <c r="J952" s="73"/>
      <c r="K952" s="73"/>
      <c r="L952" s="73"/>
      <c r="M952" s="74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ht="18.0" customHeight="1">
      <c r="A953" s="70"/>
      <c r="B953" s="70"/>
      <c r="C953" s="70"/>
      <c r="D953" s="70"/>
      <c r="E953" s="70"/>
      <c r="F953" s="73"/>
      <c r="G953" s="70"/>
      <c r="H953" s="70"/>
      <c r="I953" s="73"/>
      <c r="J953" s="73"/>
      <c r="K953" s="73"/>
      <c r="L953" s="73"/>
      <c r="M953" s="74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ht="18.0" customHeight="1">
      <c r="A954" s="70"/>
      <c r="B954" s="70"/>
      <c r="C954" s="70"/>
      <c r="D954" s="70"/>
      <c r="E954" s="70"/>
      <c r="F954" s="73"/>
      <c r="G954" s="70"/>
      <c r="H954" s="70"/>
      <c r="I954" s="73"/>
      <c r="J954" s="73"/>
      <c r="K954" s="73"/>
      <c r="L954" s="73"/>
      <c r="M954" s="74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ht="18.0" customHeight="1">
      <c r="A955" s="70"/>
      <c r="B955" s="70"/>
      <c r="C955" s="70"/>
      <c r="D955" s="70"/>
      <c r="E955" s="70"/>
      <c r="F955" s="73"/>
      <c r="G955" s="70"/>
      <c r="H955" s="70"/>
      <c r="I955" s="73"/>
      <c r="J955" s="73"/>
      <c r="K955" s="73"/>
      <c r="L955" s="73"/>
      <c r="M955" s="74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ht="18.0" customHeight="1">
      <c r="A956" s="70"/>
      <c r="B956" s="70"/>
      <c r="C956" s="70"/>
      <c r="D956" s="70"/>
      <c r="E956" s="70"/>
      <c r="F956" s="73"/>
      <c r="G956" s="70"/>
      <c r="H956" s="70"/>
      <c r="I956" s="73"/>
      <c r="J956" s="73"/>
      <c r="K956" s="73"/>
      <c r="L956" s="73"/>
      <c r="M956" s="74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ht="18.0" customHeight="1">
      <c r="A957" s="70"/>
      <c r="B957" s="70"/>
      <c r="C957" s="70"/>
      <c r="D957" s="70"/>
      <c r="E957" s="70"/>
      <c r="F957" s="73"/>
      <c r="G957" s="70"/>
      <c r="H957" s="70"/>
      <c r="I957" s="73"/>
      <c r="J957" s="73"/>
      <c r="K957" s="73"/>
      <c r="L957" s="73"/>
      <c r="M957" s="74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ht="18.0" customHeight="1">
      <c r="A958" s="70"/>
      <c r="B958" s="70"/>
      <c r="C958" s="70"/>
      <c r="D958" s="70"/>
      <c r="E958" s="70"/>
      <c r="F958" s="73"/>
      <c r="G958" s="70"/>
      <c r="H958" s="70"/>
      <c r="I958" s="73"/>
      <c r="J958" s="73"/>
      <c r="K958" s="73"/>
      <c r="L958" s="73"/>
      <c r="M958" s="74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ht="18.0" customHeight="1">
      <c r="A959" s="70"/>
      <c r="B959" s="70"/>
      <c r="C959" s="70"/>
      <c r="D959" s="70"/>
      <c r="E959" s="70"/>
      <c r="F959" s="73"/>
      <c r="G959" s="70"/>
      <c r="H959" s="70"/>
      <c r="I959" s="73"/>
      <c r="J959" s="73"/>
      <c r="K959" s="73"/>
      <c r="L959" s="73"/>
      <c r="M959" s="74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ht="18.0" customHeight="1">
      <c r="A960" s="70"/>
      <c r="B960" s="70"/>
      <c r="C960" s="70"/>
      <c r="D960" s="70"/>
      <c r="E960" s="70"/>
      <c r="F960" s="73"/>
      <c r="G960" s="70"/>
      <c r="H960" s="70"/>
      <c r="I960" s="73"/>
      <c r="J960" s="73"/>
      <c r="K960" s="73"/>
      <c r="L960" s="73"/>
      <c r="M960" s="74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ht="18.0" customHeight="1">
      <c r="A961" s="70"/>
      <c r="B961" s="70"/>
      <c r="C961" s="70"/>
      <c r="D961" s="70"/>
      <c r="E961" s="70"/>
      <c r="F961" s="73"/>
      <c r="G961" s="70"/>
      <c r="H961" s="70"/>
      <c r="I961" s="73"/>
      <c r="J961" s="73"/>
      <c r="K961" s="73"/>
      <c r="L961" s="73"/>
      <c r="M961" s="74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ht="18.0" customHeight="1">
      <c r="A962" s="70"/>
      <c r="B962" s="70"/>
      <c r="C962" s="70"/>
      <c r="D962" s="70"/>
      <c r="E962" s="70"/>
      <c r="F962" s="73"/>
      <c r="G962" s="70"/>
      <c r="H962" s="70"/>
      <c r="I962" s="73"/>
      <c r="J962" s="73"/>
      <c r="K962" s="73"/>
      <c r="L962" s="73"/>
      <c r="M962" s="74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ht="18.0" customHeight="1">
      <c r="A963" s="70"/>
      <c r="B963" s="70"/>
      <c r="C963" s="70"/>
      <c r="D963" s="70"/>
      <c r="E963" s="70"/>
      <c r="F963" s="73"/>
      <c r="G963" s="70"/>
      <c r="H963" s="70"/>
      <c r="I963" s="73"/>
      <c r="J963" s="73"/>
      <c r="K963" s="73"/>
      <c r="L963" s="73"/>
      <c r="M963" s="74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ht="18.0" customHeight="1">
      <c r="A964" s="70"/>
      <c r="B964" s="70"/>
      <c r="C964" s="70"/>
      <c r="D964" s="70"/>
      <c r="E964" s="70"/>
      <c r="F964" s="73"/>
      <c r="G964" s="70"/>
      <c r="H964" s="70"/>
      <c r="I964" s="73"/>
      <c r="J964" s="73"/>
      <c r="K964" s="73"/>
      <c r="L964" s="73"/>
      <c r="M964" s="74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ht="18.0" customHeight="1">
      <c r="A965" s="70"/>
      <c r="B965" s="70"/>
      <c r="C965" s="70"/>
      <c r="D965" s="70"/>
      <c r="E965" s="70"/>
      <c r="F965" s="73"/>
      <c r="G965" s="70"/>
      <c r="H965" s="70"/>
      <c r="I965" s="73"/>
      <c r="J965" s="73"/>
      <c r="K965" s="73"/>
      <c r="L965" s="73"/>
      <c r="M965" s="74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ht="18.0" customHeight="1">
      <c r="A966" s="70"/>
      <c r="B966" s="70"/>
      <c r="C966" s="70"/>
      <c r="D966" s="70"/>
      <c r="E966" s="70"/>
      <c r="F966" s="73"/>
      <c r="G966" s="70"/>
      <c r="H966" s="70"/>
      <c r="I966" s="73"/>
      <c r="J966" s="73"/>
      <c r="K966" s="73"/>
      <c r="L966" s="73"/>
      <c r="M966" s="74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ht="18.0" customHeight="1">
      <c r="A967" s="70"/>
      <c r="B967" s="70"/>
      <c r="C967" s="70"/>
      <c r="D967" s="70"/>
      <c r="E967" s="70"/>
      <c r="F967" s="73"/>
      <c r="G967" s="70"/>
      <c r="H967" s="70"/>
      <c r="I967" s="73"/>
      <c r="J967" s="73"/>
      <c r="K967" s="73"/>
      <c r="L967" s="73"/>
      <c r="M967" s="74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ht="18.0" customHeight="1">
      <c r="A968" s="70"/>
      <c r="B968" s="70"/>
      <c r="C968" s="70"/>
      <c r="D968" s="70"/>
      <c r="E968" s="70"/>
      <c r="F968" s="73"/>
      <c r="G968" s="70"/>
      <c r="H968" s="70"/>
      <c r="I968" s="73"/>
      <c r="J968" s="73"/>
      <c r="K968" s="73"/>
      <c r="L968" s="73"/>
      <c r="M968" s="74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ht="18.0" customHeight="1">
      <c r="A969" s="70"/>
      <c r="B969" s="70"/>
      <c r="C969" s="70"/>
      <c r="D969" s="70"/>
      <c r="E969" s="70"/>
      <c r="F969" s="73"/>
      <c r="G969" s="70"/>
      <c r="H969" s="70"/>
      <c r="I969" s="73"/>
      <c r="J969" s="73"/>
      <c r="K969" s="73"/>
      <c r="L969" s="73"/>
      <c r="M969" s="74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ht="18.0" customHeight="1">
      <c r="A970" s="70"/>
      <c r="B970" s="70"/>
      <c r="C970" s="70"/>
      <c r="D970" s="70"/>
      <c r="E970" s="70"/>
      <c r="F970" s="73"/>
      <c r="G970" s="70"/>
      <c r="H970" s="70"/>
      <c r="I970" s="73"/>
      <c r="J970" s="73"/>
      <c r="K970" s="73"/>
      <c r="L970" s="73"/>
      <c r="M970" s="74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ht="18.0" customHeight="1">
      <c r="A971" s="70"/>
      <c r="B971" s="70"/>
      <c r="C971" s="70"/>
      <c r="D971" s="70"/>
      <c r="E971" s="70"/>
      <c r="F971" s="73"/>
      <c r="G971" s="70"/>
      <c r="H971" s="70"/>
      <c r="I971" s="73"/>
      <c r="J971" s="73"/>
      <c r="K971" s="73"/>
      <c r="L971" s="73"/>
      <c r="M971" s="74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ht="18.0" customHeight="1">
      <c r="A972" s="70"/>
      <c r="B972" s="70"/>
      <c r="C972" s="70"/>
      <c r="D972" s="70"/>
      <c r="E972" s="70"/>
      <c r="F972" s="73"/>
      <c r="G972" s="70"/>
      <c r="H972" s="70"/>
      <c r="I972" s="73"/>
      <c r="J972" s="73"/>
      <c r="K972" s="73"/>
      <c r="L972" s="73"/>
      <c r="M972" s="74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ht="18.0" customHeight="1">
      <c r="A973" s="70"/>
      <c r="B973" s="70"/>
      <c r="C973" s="70"/>
      <c r="D973" s="70"/>
      <c r="E973" s="70"/>
      <c r="F973" s="73"/>
      <c r="G973" s="70"/>
      <c r="H973" s="70"/>
      <c r="I973" s="73"/>
      <c r="J973" s="73"/>
      <c r="K973" s="73"/>
      <c r="L973" s="73"/>
      <c r="M973" s="74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ht="18.0" customHeight="1">
      <c r="A974" s="70"/>
      <c r="B974" s="70"/>
      <c r="C974" s="70"/>
      <c r="D974" s="70"/>
      <c r="E974" s="70"/>
      <c r="F974" s="73"/>
      <c r="G974" s="70"/>
      <c r="H974" s="70"/>
      <c r="I974" s="73"/>
      <c r="J974" s="73"/>
      <c r="K974" s="73"/>
      <c r="L974" s="73"/>
      <c r="M974" s="74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ht="18.0" customHeight="1">
      <c r="A975" s="70"/>
      <c r="B975" s="70"/>
      <c r="C975" s="70"/>
      <c r="D975" s="70"/>
      <c r="E975" s="70"/>
      <c r="F975" s="73"/>
      <c r="G975" s="70"/>
      <c r="H975" s="70"/>
      <c r="I975" s="73"/>
      <c r="J975" s="73"/>
      <c r="K975" s="73"/>
      <c r="L975" s="73"/>
      <c r="M975" s="74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ht="18.0" customHeight="1">
      <c r="A976" s="70"/>
      <c r="B976" s="70"/>
      <c r="C976" s="70"/>
      <c r="D976" s="70"/>
      <c r="E976" s="70"/>
      <c r="F976" s="73"/>
      <c r="G976" s="70"/>
      <c r="H976" s="70"/>
      <c r="I976" s="73"/>
      <c r="J976" s="73"/>
      <c r="K976" s="73"/>
      <c r="L976" s="73"/>
      <c r="M976" s="74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ht="18.0" customHeight="1">
      <c r="A977" s="70"/>
      <c r="B977" s="70"/>
      <c r="C977" s="70"/>
      <c r="D977" s="70"/>
      <c r="E977" s="70"/>
      <c r="F977" s="73"/>
      <c r="G977" s="70"/>
      <c r="H977" s="70"/>
      <c r="I977" s="73"/>
      <c r="J977" s="73"/>
      <c r="K977" s="73"/>
      <c r="L977" s="73"/>
      <c r="M977" s="74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ht="18.0" customHeight="1">
      <c r="A978" s="70"/>
      <c r="B978" s="70"/>
      <c r="C978" s="70"/>
      <c r="D978" s="70"/>
      <c r="E978" s="70"/>
      <c r="F978" s="73"/>
      <c r="G978" s="70"/>
      <c r="H978" s="70"/>
      <c r="I978" s="73"/>
      <c r="J978" s="73"/>
      <c r="K978" s="73"/>
      <c r="L978" s="73"/>
      <c r="M978" s="74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ht="18.0" customHeight="1">
      <c r="A979" s="70"/>
      <c r="B979" s="70"/>
      <c r="C979" s="70"/>
      <c r="D979" s="70"/>
      <c r="E979" s="70"/>
      <c r="F979" s="73"/>
      <c r="G979" s="70"/>
      <c r="H979" s="70"/>
      <c r="I979" s="73"/>
      <c r="J979" s="73"/>
      <c r="K979" s="73"/>
      <c r="L979" s="73"/>
      <c r="M979" s="74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ht="18.0" customHeight="1">
      <c r="A980" s="70"/>
      <c r="B980" s="70"/>
      <c r="C980" s="70"/>
      <c r="D980" s="70"/>
      <c r="E980" s="70"/>
      <c r="F980" s="73"/>
      <c r="G980" s="70"/>
      <c r="H980" s="70"/>
      <c r="I980" s="73"/>
      <c r="J980" s="73"/>
      <c r="K980" s="73"/>
      <c r="L980" s="73"/>
      <c r="M980" s="74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ht="18.0" customHeight="1">
      <c r="A981" s="70"/>
      <c r="B981" s="70"/>
      <c r="C981" s="70"/>
      <c r="D981" s="70"/>
      <c r="E981" s="70"/>
      <c r="F981" s="73"/>
      <c r="G981" s="70"/>
      <c r="H981" s="70"/>
      <c r="I981" s="73"/>
      <c r="J981" s="73"/>
      <c r="K981" s="73"/>
      <c r="L981" s="73"/>
      <c r="M981" s="74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ht="18.0" customHeight="1">
      <c r="A982" s="70"/>
      <c r="B982" s="70"/>
      <c r="C982" s="70"/>
      <c r="D982" s="70"/>
      <c r="E982" s="70"/>
      <c r="F982" s="73"/>
      <c r="G982" s="70"/>
      <c r="H982" s="70"/>
      <c r="I982" s="73"/>
      <c r="J982" s="73"/>
      <c r="K982" s="73"/>
      <c r="L982" s="73"/>
      <c r="M982" s="74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ht="18.0" customHeight="1">
      <c r="A983" s="70"/>
      <c r="B983" s="70"/>
      <c r="C983" s="70"/>
      <c r="D983" s="70"/>
      <c r="E983" s="70"/>
      <c r="F983" s="73"/>
      <c r="G983" s="70"/>
      <c r="H983" s="70"/>
      <c r="I983" s="73"/>
      <c r="J983" s="73"/>
      <c r="K983" s="73"/>
      <c r="L983" s="73"/>
      <c r="M983" s="74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ht="18.0" customHeight="1">
      <c r="A984" s="70"/>
      <c r="B984" s="70"/>
      <c r="C984" s="70"/>
      <c r="D984" s="70"/>
      <c r="E984" s="70"/>
      <c r="F984" s="73"/>
      <c r="G984" s="70"/>
      <c r="H984" s="70"/>
      <c r="I984" s="73"/>
      <c r="J984" s="73"/>
      <c r="K984" s="73"/>
      <c r="L984" s="73"/>
      <c r="M984" s="74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ht="18.0" customHeight="1">
      <c r="A985" s="70"/>
      <c r="B985" s="70"/>
      <c r="C985" s="70"/>
      <c r="D985" s="70"/>
      <c r="E985" s="70"/>
      <c r="F985" s="73"/>
      <c r="G985" s="70"/>
      <c r="H985" s="70"/>
      <c r="I985" s="73"/>
      <c r="J985" s="73"/>
      <c r="K985" s="73"/>
      <c r="L985" s="73"/>
      <c r="M985" s="74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ht="18.0" customHeight="1">
      <c r="A986" s="70"/>
      <c r="B986" s="70"/>
      <c r="C986" s="70"/>
      <c r="D986" s="70"/>
      <c r="E986" s="70"/>
      <c r="F986" s="73"/>
      <c r="G986" s="70"/>
      <c r="H986" s="70"/>
      <c r="I986" s="73"/>
      <c r="J986" s="73"/>
      <c r="K986" s="73"/>
      <c r="L986" s="73"/>
      <c r="M986" s="74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ht="18.0" customHeight="1">
      <c r="A987" s="70"/>
      <c r="B987" s="70"/>
      <c r="C987" s="70"/>
      <c r="D987" s="70"/>
      <c r="E987" s="70"/>
      <c r="F987" s="73"/>
      <c r="G987" s="70"/>
      <c r="H987" s="70"/>
      <c r="I987" s="73"/>
      <c r="J987" s="73"/>
      <c r="K987" s="73"/>
      <c r="L987" s="73"/>
      <c r="M987" s="74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ht="18.0" customHeight="1">
      <c r="A988" s="70"/>
      <c r="B988" s="70"/>
      <c r="C988" s="70"/>
      <c r="D988" s="70"/>
      <c r="E988" s="70"/>
      <c r="F988" s="73"/>
      <c r="G988" s="70"/>
      <c r="H988" s="70"/>
      <c r="I988" s="73"/>
      <c r="J988" s="73"/>
      <c r="K988" s="73"/>
      <c r="L988" s="73"/>
      <c r="M988" s="74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ht="18.0" customHeight="1">
      <c r="A989" s="70"/>
      <c r="B989" s="70"/>
      <c r="C989" s="70"/>
      <c r="D989" s="70"/>
      <c r="E989" s="70"/>
      <c r="F989" s="73"/>
      <c r="G989" s="70"/>
      <c r="H989" s="70"/>
      <c r="I989" s="73"/>
      <c r="J989" s="73"/>
      <c r="K989" s="73"/>
      <c r="L989" s="73"/>
      <c r="M989" s="74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ht="18.0" customHeight="1">
      <c r="A990" s="70"/>
      <c r="B990" s="70"/>
      <c r="C990" s="70"/>
      <c r="D990" s="70"/>
      <c r="E990" s="70"/>
      <c r="F990" s="73"/>
      <c r="G990" s="70"/>
      <c r="H990" s="70"/>
      <c r="I990" s="73"/>
      <c r="J990" s="73"/>
      <c r="K990" s="73"/>
      <c r="L990" s="73"/>
      <c r="M990" s="74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ht="18.0" customHeight="1">
      <c r="A991" s="70"/>
      <c r="B991" s="70"/>
      <c r="C991" s="70"/>
      <c r="D991" s="70"/>
      <c r="E991" s="70"/>
      <c r="F991" s="73"/>
      <c r="G991" s="70"/>
      <c r="H991" s="70"/>
      <c r="I991" s="73"/>
      <c r="J991" s="73"/>
      <c r="K991" s="73"/>
      <c r="L991" s="73"/>
      <c r="M991" s="74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ht="18.0" customHeight="1">
      <c r="A992" s="70"/>
      <c r="B992" s="70"/>
      <c r="C992" s="70"/>
      <c r="D992" s="70"/>
      <c r="E992" s="70"/>
      <c r="F992" s="73"/>
      <c r="G992" s="70"/>
      <c r="H992" s="70"/>
      <c r="I992" s="73"/>
      <c r="J992" s="73"/>
      <c r="K992" s="73"/>
      <c r="L992" s="73"/>
      <c r="M992" s="74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ht="18.0" customHeight="1">
      <c r="A993" s="70"/>
      <c r="B993" s="70"/>
      <c r="C993" s="70"/>
      <c r="D993" s="70"/>
      <c r="E993" s="70"/>
      <c r="F993" s="73"/>
      <c r="G993" s="70"/>
      <c r="H993" s="70"/>
      <c r="I993" s="73"/>
      <c r="J993" s="73"/>
      <c r="K993" s="73"/>
      <c r="L993" s="73"/>
      <c r="M993" s="74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ht="18.0" customHeight="1">
      <c r="A994" s="70"/>
      <c r="B994" s="70"/>
      <c r="C994" s="70"/>
      <c r="D994" s="70"/>
      <c r="E994" s="70"/>
      <c r="F994" s="73"/>
      <c r="G994" s="70"/>
      <c r="H994" s="70"/>
      <c r="I994" s="73"/>
      <c r="J994" s="73"/>
      <c r="K994" s="73"/>
      <c r="L994" s="73"/>
      <c r="M994" s="74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ht="18.0" customHeight="1">
      <c r="A995" s="70"/>
      <c r="B995" s="70"/>
      <c r="C995" s="70"/>
      <c r="D995" s="70"/>
      <c r="E995" s="70"/>
      <c r="F995" s="73"/>
      <c r="G995" s="70"/>
      <c r="H995" s="70"/>
      <c r="I995" s="73"/>
      <c r="J995" s="73"/>
      <c r="K995" s="73"/>
      <c r="L995" s="73"/>
      <c r="M995" s="74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ht="18.0" customHeight="1">
      <c r="A996" s="70"/>
      <c r="B996" s="70"/>
      <c r="C996" s="70"/>
      <c r="D996" s="70"/>
      <c r="E996" s="70"/>
      <c r="F996" s="73"/>
      <c r="G996" s="70"/>
      <c r="H996" s="70"/>
      <c r="I996" s="73"/>
      <c r="J996" s="73"/>
      <c r="K996" s="73"/>
      <c r="L996" s="73"/>
      <c r="M996" s="74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ht="18.0" customHeight="1">
      <c r="A997" s="70"/>
      <c r="B997" s="70"/>
      <c r="C997" s="70"/>
      <c r="D997" s="70"/>
      <c r="E997" s="70"/>
      <c r="F997" s="73"/>
      <c r="G997" s="70"/>
      <c r="H997" s="70"/>
      <c r="I997" s="73"/>
      <c r="J997" s="73"/>
      <c r="K997" s="73"/>
      <c r="L997" s="73"/>
      <c r="M997" s="74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ht="18.0" customHeight="1">
      <c r="A998" s="70"/>
      <c r="B998" s="70"/>
      <c r="C998" s="70"/>
      <c r="D998" s="70"/>
      <c r="E998" s="70"/>
      <c r="F998" s="73"/>
      <c r="G998" s="70"/>
      <c r="H998" s="70"/>
      <c r="I998" s="73"/>
      <c r="J998" s="73"/>
      <c r="K998" s="73"/>
      <c r="L998" s="73"/>
      <c r="M998" s="74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ht="18.0" customHeight="1">
      <c r="A999" s="70"/>
      <c r="B999" s="70"/>
      <c r="C999" s="70"/>
      <c r="D999" s="70"/>
      <c r="E999" s="70"/>
      <c r="F999" s="73"/>
      <c r="G999" s="70"/>
      <c r="H999" s="70"/>
      <c r="I999" s="73"/>
      <c r="J999" s="73"/>
      <c r="K999" s="73"/>
      <c r="L999" s="73"/>
      <c r="M999" s="74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ht="18.0" customHeight="1">
      <c r="A1000" s="70"/>
      <c r="B1000" s="70"/>
      <c r="C1000" s="70"/>
      <c r="D1000" s="70"/>
      <c r="E1000" s="70"/>
      <c r="F1000" s="73"/>
      <c r="G1000" s="70"/>
      <c r="H1000" s="70"/>
      <c r="I1000" s="73"/>
      <c r="J1000" s="73"/>
      <c r="K1000" s="73"/>
      <c r="L1000" s="73"/>
      <c r="M1000" s="74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</sheetData>
  <autoFilter ref="$A$1:$M$636"/>
  <conditionalFormatting sqref="L2:L480 L504:L636">
    <cfRule type="expression" dxfId="0" priority="1" stopIfTrue="1">
      <formula>COUNTIF($L$2:$L$65536,L2)&gt;1</formula>
    </cfRule>
  </conditionalFormatting>
  <printOptions/>
  <pageMargins bottom="1.0" footer="0.0" header="0.0" left="0.75" right="0.75" top="1.0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1.38"/>
    <col customWidth="1" min="2" max="2" width="26.38"/>
    <col customWidth="1" min="3" max="3" width="19.0"/>
    <col customWidth="1" min="4" max="26" width="21.38"/>
  </cols>
  <sheetData>
    <row r="1" ht="12.75" customHeight="1">
      <c r="A1" s="67" t="s">
        <v>812</v>
      </c>
      <c r="B1" s="68" t="s">
        <v>815</v>
      </c>
      <c r="C1" s="69" t="s">
        <v>820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18.0" customHeight="1">
      <c r="A2" s="65" t="s">
        <v>939</v>
      </c>
      <c r="B2" s="40" t="str">
        <f>VLOOKUP($A2,'HelpDesk Data'!$B$1:$M$636,4,0)</f>
        <v>Krishana</v>
      </c>
      <c r="C2" s="40" t="str">
        <f>VLOOKUP($A2,'HelpDesk Data'!$B$1:$M$636,10,0)</f>
        <v>Satellite A105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18.0" customHeight="1">
      <c r="A3" s="65" t="s">
        <v>911</v>
      </c>
      <c r="B3" s="40" t="str">
        <f>VLOOKUP($A3,'HelpDesk Data'!$B$1:$M$636,4,0)</f>
        <v>Abaas</v>
      </c>
      <c r="C3" s="40" t="str">
        <f>VLOOKUP($A3,'HelpDesk Data'!$B$1:$M$636,10,0)</f>
        <v>Satellite L30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18.0" customHeight="1">
      <c r="A4" s="30" t="s">
        <v>1328</v>
      </c>
      <c r="B4" s="40" t="str">
        <f>VLOOKUP($A4,'HelpDesk Data'!$B$1:$M$636,4,0)</f>
        <v>Abhijeet</v>
      </c>
      <c r="C4" s="40" t="str">
        <f>VLOOKUP($A4,'HelpDesk Data'!$B$1:$M$636,10,0)</f>
        <v>Portege R200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18.0" customHeight="1">
      <c r="A5" s="30" t="s">
        <v>1996</v>
      </c>
      <c r="B5" s="40" t="str">
        <f>VLOOKUP($A5,'HelpDesk Data'!$B$1:$M$636,4,0)</f>
        <v>Abhijit gohain</v>
      </c>
      <c r="C5" s="40" t="str">
        <f>VLOOKUP($A5,'HelpDesk Data'!$B$1:$M$636,10,0)</f>
        <v>Satellite M200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18.0" customHeight="1">
      <c r="A6" s="30" t="s">
        <v>1850</v>
      </c>
      <c r="B6" s="40" t="str">
        <f>VLOOKUP($A6,'HelpDesk Data'!$B$1:$M$636,4,0)</f>
        <v>Abhilash Anand</v>
      </c>
      <c r="C6" s="40" t="str">
        <f>VLOOKUP($A6,'HelpDesk Data'!$B$1:$M$636,10,0)</f>
        <v>Satellite A30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ht="18.0" customHeight="1">
      <c r="A7" s="30" t="s">
        <v>1952</v>
      </c>
      <c r="B7" s="40" t="str">
        <f>VLOOKUP($A7,'HelpDesk Data'!$B$1:$M$636,4,0)</f>
        <v>Abhinav</v>
      </c>
      <c r="C7" s="40" t="str">
        <f>VLOOKUP($A7,'HelpDesk Data'!$B$1:$M$636,10,0)</f>
        <v>Satellite L300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ht="18.0" customHeight="1">
      <c r="A8" s="30" t="s">
        <v>1094</v>
      </c>
      <c r="B8" s="40" t="str">
        <f>VLOOKUP($A8,'HelpDesk Data'!$B$1:$M$636,4,0)</f>
        <v>Abhishek</v>
      </c>
      <c r="C8" s="40" t="str">
        <f>VLOOKUP($A8,'HelpDesk Data'!$B$1:$M$636,10,0)</f>
        <v>Satellite L40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ht="18.0" customHeight="1">
      <c r="A9" s="30" t="s">
        <v>1653</v>
      </c>
      <c r="B9" s="40" t="str">
        <f>VLOOKUP($A9,'HelpDesk Data'!$B$1:$M$636,4,0)</f>
        <v>Abhishek</v>
      </c>
      <c r="C9" s="40" t="str">
        <f>VLOOKUP($A9,'HelpDesk Data'!$B$1:$M$636,10,0)</f>
        <v>Satellite A200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18.0" customHeight="1">
      <c r="A10" s="30" t="s">
        <v>1780</v>
      </c>
      <c r="B10" s="40" t="str">
        <f>VLOOKUP($A10,'HelpDesk Data'!$B$1:$M$636,4,0)</f>
        <v>Abhishek</v>
      </c>
      <c r="C10" s="40" t="str">
        <f>VLOOKUP($A10,'HelpDesk Data'!$B$1:$M$636,10,0)</f>
        <v>Tecra M3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ht="18.0" customHeight="1">
      <c r="A11" s="30" t="s">
        <v>1960</v>
      </c>
      <c r="B11" s="40" t="str">
        <f>VLOOKUP($A11,'HelpDesk Data'!$B$1:$M$636,4,0)</f>
        <v>Abhishek</v>
      </c>
      <c r="C11" s="40" t="str">
        <f>VLOOKUP($A11,'HelpDesk Data'!$B$1:$M$636,10,0)</f>
        <v>Satellite M200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18.0" customHeight="1">
      <c r="A12" s="30" t="s">
        <v>1512</v>
      </c>
      <c r="B12" s="40" t="str">
        <f>VLOOKUP($A12,'HelpDesk Data'!$B$1:$M$636,4,0)</f>
        <v>Abhishek Roy</v>
      </c>
      <c r="C12" s="40" t="str">
        <f>VLOOKUP($A12,'HelpDesk Data'!$B$1:$M$636,10,0)</f>
        <v>Satellite L300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ht="18.0" customHeight="1">
      <c r="A13" s="30" t="s">
        <v>1034</v>
      </c>
      <c r="B13" s="40" t="str">
        <f>VLOOKUP($A13,'HelpDesk Data'!$B$1:$M$636,4,0)</f>
        <v>ABID</v>
      </c>
      <c r="C13" s="40" t="str">
        <f>VLOOKUP($A13,'HelpDesk Data'!$B$1:$M$636,10,0)</f>
        <v>Satellite A100</v>
      </c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18.0" customHeight="1">
      <c r="A14" s="30" t="s">
        <v>1967</v>
      </c>
      <c r="B14" s="40" t="str">
        <f>VLOOKUP($A14,'HelpDesk Data'!$B$1:$M$636,4,0)</f>
        <v>ADITYA</v>
      </c>
      <c r="C14" s="40" t="str">
        <f>VLOOKUP($A14,'HelpDesk Data'!$B$1:$M$636,10,0)</f>
        <v>Satellite M300</v>
      </c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18.0" customHeight="1">
      <c r="A15" s="30" t="s">
        <v>1632</v>
      </c>
      <c r="B15" s="40" t="str">
        <f>VLOOKUP($A15,'HelpDesk Data'!$B$1:$M$636,4,0)</f>
        <v>Ahmed</v>
      </c>
      <c r="C15" s="40" t="str">
        <f>VLOOKUP($A15,'HelpDesk Data'!$B$1:$M$636,10,0)</f>
        <v>Satellite A305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18.0" customHeight="1">
      <c r="A16" s="30" t="s">
        <v>1759</v>
      </c>
      <c r="B16" s="40" t="str">
        <f>VLOOKUP($A16,'HelpDesk Data'!$B$1:$M$636,4,0)</f>
        <v>Ajay </v>
      </c>
      <c r="C16" s="40" t="str">
        <f>VLOOKUP($A16,'HelpDesk Data'!$B$1:$M$636,10,0)</f>
        <v>Satellite M200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ht="18.0" customHeight="1">
      <c r="A17" s="30" t="s">
        <v>2221</v>
      </c>
      <c r="B17" s="40" t="str">
        <f>VLOOKUP($A17,'HelpDesk Data'!$B$1:$M$636,4,0)</f>
        <v>ALOK KUMAR</v>
      </c>
      <c r="C17" s="40" t="str">
        <f>VLOOKUP($A17,'HelpDesk Data'!$B$1:$M$636,10,0)</f>
        <v>Satellite A200</v>
      </c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ht="18.0" customHeight="1">
      <c r="A18" s="30" t="s">
        <v>1563</v>
      </c>
      <c r="B18" s="40" t="str">
        <f>VLOOKUP($A18,'HelpDesk Data'!$B$1:$M$636,4,0)</f>
        <v>Alok Patel</v>
      </c>
      <c r="C18" s="40" t="str">
        <f>VLOOKUP($A18,'HelpDesk Data'!$B$1:$M$636,10,0)</f>
        <v>Satellite M200</v>
      </c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ht="18.0" customHeight="1">
      <c r="A19" s="30" t="s">
        <v>1622</v>
      </c>
      <c r="B19" s="40" t="str">
        <f>VLOOKUP($A19,'HelpDesk Data'!$B$1:$M$636,4,0)</f>
        <v>Amit</v>
      </c>
      <c r="C19" s="40" t="str">
        <f>VLOOKUP($A19,'HelpDesk Data'!$B$1:$M$636,10,0)</f>
        <v>Satellite L310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ht="18.0" customHeight="1">
      <c r="A20" s="30" t="s">
        <v>2256</v>
      </c>
      <c r="B20" s="40" t="str">
        <f>VLOOKUP($A20,'HelpDesk Data'!$B$1:$M$636,4,0)</f>
        <v>AMIT </v>
      </c>
      <c r="C20" s="40" t="str">
        <f>VLOOKUP($A20,'HelpDesk Data'!$B$1:$M$636,10,0)</f>
        <v>Portege M300</v>
      </c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18.0" customHeight="1">
      <c r="A21" s="30" t="s">
        <v>1939</v>
      </c>
      <c r="B21" s="40" t="str">
        <f>VLOOKUP($A21,'HelpDesk Data'!$B$1:$M$636,4,0)</f>
        <v>Amit Rawat</v>
      </c>
      <c r="C21" s="40" t="str">
        <f>VLOOKUP($A21,'HelpDesk Data'!$B$1:$M$636,10,0)</f>
        <v>Satellite L310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ht="18.0" customHeight="1">
      <c r="A22" s="30" t="s">
        <v>1270</v>
      </c>
      <c r="B22" s="40" t="str">
        <f>VLOOKUP($A22,'HelpDesk Data'!$B$1:$M$636,4,0)</f>
        <v>Anand</v>
      </c>
      <c r="C22" s="40" t="str">
        <f>VLOOKUP($A22,'HelpDesk Data'!$B$1:$M$636,10,0)</f>
        <v>Satellite L310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ht="18.0" customHeight="1">
      <c r="A23" s="30" t="s">
        <v>1763</v>
      </c>
      <c r="B23" s="40" t="str">
        <f>VLOOKUP($A23,'HelpDesk Data'!$B$1:$M$636,4,0)</f>
        <v>Anil</v>
      </c>
      <c r="C23" s="40" t="str">
        <f>VLOOKUP($A23,'HelpDesk Data'!$B$1:$M$636,10,0)</f>
        <v>Satellite L310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18.0" customHeight="1">
      <c r="A24" s="65" t="s">
        <v>916</v>
      </c>
      <c r="B24" s="40" t="str">
        <f>VLOOKUP($A24,'HelpDesk Data'!$B$1:$M$636,4,0)</f>
        <v>Anirudh</v>
      </c>
      <c r="C24" s="40" t="str">
        <f>VLOOKUP($A24,'HelpDesk Data'!$B$1:$M$636,10,0)</f>
        <v>Satellite A100</v>
      </c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18.0" customHeight="1">
      <c r="A25" s="30" t="s">
        <v>2325</v>
      </c>
      <c r="B25" s="40" t="str">
        <f>VLOOKUP($A25,'HelpDesk Data'!$B$1:$M$636,4,0)</f>
        <v>Anis modi</v>
      </c>
      <c r="C25" s="40" t="str">
        <f>VLOOKUP($A25,'HelpDesk Data'!$B$1:$M$636,10,0)</f>
        <v>Satellite M300</v>
      </c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18.0" customHeight="1">
      <c r="A26" s="30" t="s">
        <v>1274</v>
      </c>
      <c r="B26" s="40" t="str">
        <f>VLOOKUP($A26,'HelpDesk Data'!$B$1:$M$636,4,0)</f>
        <v>Ankit</v>
      </c>
      <c r="C26" s="40" t="str">
        <f>VLOOKUP($A26,'HelpDesk Data'!$B$1:$M$636,10,0)</f>
        <v>Satellite M200</v>
      </c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18.0" customHeight="1">
      <c r="A27" s="30" t="s">
        <v>1396</v>
      </c>
      <c r="B27" s="40" t="str">
        <f>VLOOKUP($A27,'HelpDesk Data'!$B$1:$M$636,4,0)</f>
        <v>ANKIT vasist</v>
      </c>
      <c r="C27" s="40" t="str">
        <f>VLOOKUP($A27,'HelpDesk Data'!$B$1:$M$636,10,0)</f>
        <v>Satellite L30</v>
      </c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18.0" customHeight="1">
      <c r="A28" s="30" t="s">
        <v>1164</v>
      </c>
      <c r="B28" s="40" t="str">
        <f>VLOOKUP($A28,'HelpDesk Data'!$B$1:$M$636,4,0)</f>
        <v>Ankita Agarwal</v>
      </c>
      <c r="C28" s="40" t="str">
        <f>VLOOKUP($A28,'HelpDesk Data'!$B$1:$M$636,10,0)</f>
        <v>Satellite A10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18.0" customHeight="1">
      <c r="A29" s="30" t="s">
        <v>1745</v>
      </c>
      <c r="B29" s="40" t="str">
        <f>VLOOKUP($A29,'HelpDesk Data'!$B$1:$M$636,4,0)</f>
        <v>Anuj</v>
      </c>
      <c r="C29" s="40" t="str">
        <f>VLOOKUP($A29,'HelpDesk Data'!$B$1:$M$636,10,0)</f>
        <v>Satellite M300</v>
      </c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18.0" customHeight="1">
      <c r="A30" s="30" t="s">
        <v>1749</v>
      </c>
      <c r="B30" s="40" t="str">
        <f>VLOOKUP($A30,'HelpDesk Data'!$B$1:$M$636,4,0)</f>
        <v>Anuj</v>
      </c>
      <c r="C30" s="40" t="str">
        <f>VLOOKUP($A30,'HelpDesk Data'!$B$1:$M$636,10,0)</f>
        <v>Satellite M300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18.0" customHeight="1">
      <c r="A31" s="30" t="s">
        <v>1833</v>
      </c>
      <c r="B31" s="40" t="str">
        <f>VLOOKUP($A31,'HelpDesk Data'!$B$1:$M$636,4,0)</f>
        <v>Anuj Kattar</v>
      </c>
      <c r="C31" s="40" t="str">
        <f>VLOOKUP($A31,'HelpDesk Data'!$B$1:$M$636,10,0)</f>
        <v>Satellite P105</v>
      </c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8.0" customHeight="1">
      <c r="A32" s="30" t="s">
        <v>1990</v>
      </c>
      <c r="B32" s="40" t="str">
        <f>VLOOKUP($A32,'HelpDesk Data'!$B$1:$M$636,4,0)</f>
        <v>ANUJ SHARMA</v>
      </c>
      <c r="C32" s="40" t="str">
        <f>VLOOKUP($A32,'HelpDesk Data'!$B$1:$M$636,10,0)</f>
        <v>Satellite L310</v>
      </c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8.0" customHeight="1">
      <c r="A33" s="30" t="s">
        <v>2235</v>
      </c>
      <c r="B33" s="40" t="str">
        <f>VLOOKUP($A33,'HelpDesk Data'!$B$1:$M$636,4,0)</f>
        <v>anurag anand</v>
      </c>
      <c r="C33" s="40" t="str">
        <f>VLOOKUP($A33,'HelpDesk Data'!$B$1:$M$636,10,0)</f>
        <v>Satellite M100</v>
      </c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8.0" customHeight="1">
      <c r="A34" s="30" t="s">
        <v>1050</v>
      </c>
      <c r="B34" s="40" t="str">
        <f>VLOOKUP($A34,'HelpDesk Data'!$B$1:$M$636,4,0)</f>
        <v>Arpit Sachdeva</v>
      </c>
      <c r="C34" s="40" t="str">
        <f>VLOOKUP($A34,'HelpDesk Data'!$B$1:$M$636,10,0)</f>
        <v>Satellite Pro A120</v>
      </c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8.0" customHeight="1">
      <c r="A35" s="30" t="s">
        <v>1224</v>
      </c>
      <c r="B35" s="40" t="str">
        <f>VLOOKUP($A35,'HelpDesk Data'!$B$1:$M$636,4,0)</f>
        <v>Arun kumar Garg</v>
      </c>
      <c r="C35" s="40" t="str">
        <f>VLOOKUP($A35,'HelpDesk Data'!$B$1:$M$636,10,0)</f>
        <v>Satellite A80</v>
      </c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8.0" customHeight="1">
      <c r="A36" s="30" t="s">
        <v>1118</v>
      </c>
      <c r="B36" s="40" t="str">
        <f>VLOOKUP($A36,'HelpDesk Data'!$B$1:$M$636,4,0)</f>
        <v>Asfaq ahmad</v>
      </c>
      <c r="C36" s="40" t="str">
        <f>VLOOKUP($A36,'HelpDesk Data'!$B$1:$M$636,10,0)</f>
        <v>Satellite L40</v>
      </c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8.0" customHeight="1">
      <c r="A37" s="65" t="s">
        <v>968</v>
      </c>
      <c r="B37" s="40" t="str">
        <f>VLOOKUP($A37,'HelpDesk Data'!$B$1:$M$636,4,0)</f>
        <v>Ashish</v>
      </c>
      <c r="C37" s="40" t="str">
        <f>VLOOKUP($A37,'HelpDesk Data'!$B$1:$M$636,10,0)</f>
        <v>Satellite L200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8.0" customHeight="1">
      <c r="A38" s="30" t="s">
        <v>1946</v>
      </c>
      <c r="B38" s="40" t="str">
        <f>VLOOKUP($A38,'HelpDesk Data'!$B$1:$M$636,4,0)</f>
        <v>Ashish</v>
      </c>
      <c r="C38" s="40" t="str">
        <f>VLOOKUP($A38,'HelpDesk Data'!$B$1:$M$636,10,0)</f>
        <v>Satellite L310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8.0" customHeight="1">
      <c r="A39" s="30" t="s">
        <v>1677</v>
      </c>
      <c r="B39" s="40" t="str">
        <f>VLOOKUP($A39,'HelpDesk Data'!$B$1:$M$636,4,0)</f>
        <v>Ashish </v>
      </c>
      <c r="C39" s="40" t="str">
        <f>VLOOKUP($A39,'HelpDesk Data'!$B$1:$M$636,10,0)</f>
        <v>Satellite M200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8.0" customHeight="1">
      <c r="A40" s="30" t="s">
        <v>1863</v>
      </c>
      <c r="B40" s="40" t="str">
        <f>VLOOKUP($A40,'HelpDesk Data'!$B$1:$M$636,4,0)</f>
        <v>Ashok</v>
      </c>
      <c r="C40" s="40" t="str">
        <f>VLOOKUP($A40,'HelpDesk Data'!$B$1:$M$636,10,0)</f>
        <v>Satellite L20</v>
      </c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8.0" customHeight="1">
      <c r="A41" s="65" t="s">
        <v>900</v>
      </c>
      <c r="B41" s="40" t="str">
        <f>VLOOKUP($A41,'HelpDesk Data'!$B$1:$M$636,4,0)</f>
        <v>Ashsaq Ahmad</v>
      </c>
      <c r="C41" s="40" t="str">
        <f>VLOOKUP($A41,'HelpDesk Data'!$B$1:$M$636,10,0)</f>
        <v>Satellite A200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8.0" customHeight="1">
      <c r="A42" s="30" t="s">
        <v>1413</v>
      </c>
      <c r="B42" s="40" t="str">
        <f>VLOOKUP($A42,'HelpDesk Data'!$B$1:$M$636,4,0)</f>
        <v>Ashu</v>
      </c>
      <c r="C42" s="40" t="str">
        <f>VLOOKUP($A42,'HelpDesk Data'!$B$1:$M$636,10,0)</f>
        <v>Satellite L310</v>
      </c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8.0" customHeight="1">
      <c r="A43" s="30" t="s">
        <v>1593</v>
      </c>
      <c r="B43" s="40" t="str">
        <f>VLOOKUP($A43,'HelpDesk Data'!$B$1:$M$636,4,0)</f>
        <v>Ashu</v>
      </c>
      <c r="C43" s="40" t="str">
        <f>VLOOKUP($A43,'HelpDesk Data'!$B$1:$M$636,10,0)</f>
        <v>Satellite M200</v>
      </c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8.0" customHeight="1">
      <c r="A44" s="30" t="s">
        <v>1338</v>
      </c>
      <c r="B44" s="40" t="str">
        <f>VLOOKUP($A44,'HelpDesk Data'!$B$1:$M$636,4,0)</f>
        <v>ASHUTOSH</v>
      </c>
      <c r="C44" s="40" t="str">
        <f>VLOOKUP($A44,'HelpDesk Data'!$B$1:$M$636,10,0)</f>
        <v>Satellite L300</v>
      </c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8.0" customHeight="1">
      <c r="A45" s="30" t="s">
        <v>1619</v>
      </c>
      <c r="B45" s="40" t="str">
        <f>VLOOKUP($A45,'HelpDesk Data'!$B$1:$M$636,4,0)</f>
        <v>Ashwani </v>
      </c>
      <c r="C45" s="40" t="str">
        <f>VLOOKUP($A45,'HelpDesk Data'!$B$1:$M$636,10,0)</f>
        <v>Satellite L310</v>
      </c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ht="18.0" customHeight="1">
      <c r="A46" s="30" t="s">
        <v>1404</v>
      </c>
      <c r="B46" s="40" t="str">
        <f>VLOOKUP($A46,'HelpDesk Data'!$B$1:$M$636,4,0)</f>
        <v>Atul</v>
      </c>
      <c r="C46" s="40" t="str">
        <f>VLOOKUP($A46,'HelpDesk Data'!$B$1:$M$636,10,0)</f>
        <v>Satellite M35</v>
      </c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ht="18.0" customHeight="1">
      <c r="A47" s="30" t="s">
        <v>2304</v>
      </c>
      <c r="B47" s="40" t="str">
        <f>VLOOKUP($A47,'HelpDesk Data'!$B$1:$M$636,4,0)</f>
        <v>AVINASH</v>
      </c>
      <c r="C47" s="40" t="str">
        <f>VLOOKUP($A47,'HelpDesk Data'!$B$1:$M$636,10,0)</f>
        <v>Satellite A100</v>
      </c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ht="18.0" customHeight="1">
      <c r="A48" s="30" t="s">
        <v>2061</v>
      </c>
      <c r="B48" s="40" t="str">
        <f>VLOOKUP($A48,'HelpDesk Data'!$B$1:$M$636,4,0)</f>
        <v>B K Pant</v>
      </c>
      <c r="C48" s="40" t="str">
        <f>VLOOKUP($A48,'HelpDesk Data'!$B$1:$M$636,10,0)</f>
        <v>Satellite A135</v>
      </c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ht="18.0" customHeight="1">
      <c r="A49" s="30" t="s">
        <v>1307</v>
      </c>
      <c r="B49" s="40" t="str">
        <f>VLOOKUP($A49,'HelpDesk Data'!$B$1:$M$636,4,0)</f>
        <v>Benny V. S</v>
      </c>
      <c r="C49" s="40" t="str">
        <f>VLOOKUP($A49,'HelpDesk Data'!$B$1:$M$636,10,0)</f>
        <v>Satellite M200</v>
      </c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ht="18.0" customHeight="1">
      <c r="A50" s="30" t="s">
        <v>1717</v>
      </c>
      <c r="B50" s="40" t="str">
        <f>VLOOKUP($A50,'HelpDesk Data'!$B$1:$M$636,4,0)</f>
        <v>Bharat</v>
      </c>
      <c r="C50" s="40" t="str">
        <f>VLOOKUP($A50,'HelpDesk Data'!$B$1:$M$636,10,0)</f>
        <v>Satellite Pro S200</v>
      </c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ht="18.0" customHeight="1">
      <c r="A51" s="30" t="s">
        <v>1432</v>
      </c>
      <c r="B51" s="40" t="str">
        <f>VLOOKUP($A51,'HelpDesk Data'!$B$1:$M$636,4,0)</f>
        <v>Bhaskar</v>
      </c>
      <c r="C51" s="40" t="str">
        <f>VLOOKUP($A51,'HelpDesk Data'!$B$1:$M$636,10,0)</f>
        <v>Satellite U405</v>
      </c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ht="18.0" customHeight="1">
      <c r="A52" s="30" t="s">
        <v>2276</v>
      </c>
      <c r="B52" s="40" t="str">
        <f>VLOOKUP($A52,'HelpDesk Data'!$B$1:$M$636,4,0)</f>
        <v>Biju Jacob John</v>
      </c>
      <c r="C52" s="40" t="str">
        <f>VLOOKUP($A52,'HelpDesk Data'!$B$1:$M$636,10,0)</f>
        <v>Satellite L310</v>
      </c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ht="18.0" customHeight="1">
      <c r="A53" s="30" t="s">
        <v>1708</v>
      </c>
      <c r="B53" s="40" t="str">
        <f>VLOOKUP($A53,'HelpDesk Data'!$B$1:$M$636,4,0)</f>
        <v>bluechip india</v>
      </c>
      <c r="C53" s="40" t="str">
        <f>VLOOKUP($A53,'HelpDesk Data'!$B$1:$M$636,10,0)</f>
        <v>Satellite L310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ht="18.0" customHeight="1">
      <c r="A54" s="30" t="s">
        <v>1319</v>
      </c>
      <c r="B54" s="40" t="str">
        <f>VLOOKUP($A54,'HelpDesk Data'!$B$1:$M$636,4,0)</f>
        <v>BUILDCO ltd.</v>
      </c>
      <c r="C54" s="40" t="str">
        <f>VLOOKUP($A54,'HelpDesk Data'!$B$1:$M$636,10,0)</f>
        <v>Satellite M200</v>
      </c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ht="18.0" customHeight="1">
      <c r="A55" s="30" t="s">
        <v>1503</v>
      </c>
      <c r="B55" s="40" t="str">
        <f>VLOOKUP($A55,'HelpDesk Data'!$B$1:$M$636,4,0)</f>
        <v>Chandrashekhar</v>
      </c>
      <c r="C55" s="40" t="str">
        <f>VLOOKUP($A55,'HelpDesk Data'!$B$1:$M$636,10,0)</f>
        <v>Satellite L310</v>
      </c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ht="18.0" customHeight="1">
      <c r="A56" s="30" t="s">
        <v>1663</v>
      </c>
      <c r="B56" s="40" t="str">
        <f>VLOOKUP($A56,'HelpDesk Data'!$B$1:$M$636,4,0)</f>
        <v>Chandrashekhar</v>
      </c>
      <c r="C56" s="40" t="str">
        <f>VLOOKUP($A56,'HelpDesk Data'!$B$1:$M$636,10,0)</f>
        <v>Satellite L300</v>
      </c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ht="18.0" customHeight="1">
      <c r="A57" s="30" t="s">
        <v>1070</v>
      </c>
      <c r="B57" s="40" t="str">
        <f>VLOOKUP($A57,'HelpDesk Data'!$B$1:$M$636,4,0)</f>
        <v>Chirag gupta</v>
      </c>
      <c r="C57" s="40" t="str">
        <f>VLOOKUP($A57,'HelpDesk Data'!$B$1:$M$636,10,0)</f>
        <v>Tecra A6</v>
      </c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18.0" customHeight="1">
      <c r="A58" s="30" t="s">
        <v>1838</v>
      </c>
      <c r="B58" s="40" t="str">
        <f>VLOOKUP($A58,'HelpDesk Data'!$B$1:$M$636,4,0)</f>
        <v>Computer HUT</v>
      </c>
      <c r="C58" s="40" t="str">
        <f>VLOOKUP($A58,'HelpDesk Data'!$B$1:$M$636,10,0)</f>
        <v>Satellite L300</v>
      </c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18.0" customHeight="1">
      <c r="A59" s="30" t="s">
        <v>2122</v>
      </c>
      <c r="B59" s="40" t="str">
        <f>VLOOKUP($A59,'HelpDesk Data'!$B$1:$M$636,4,0)</f>
        <v>CONTROL AND SWITCH GEAR</v>
      </c>
      <c r="C59" s="40" t="str">
        <f>VLOOKUP($A59,'HelpDesk Data'!$B$1:$M$636,10,0)</f>
        <v>Satellite L310</v>
      </c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ht="18.0" customHeight="1">
      <c r="A60" s="30" t="s">
        <v>1055</v>
      </c>
      <c r="B60" s="40" t="str">
        <f>VLOOKUP($A60,'HelpDesk Data'!$B$1:$M$636,4,0)</f>
        <v>Debashish</v>
      </c>
      <c r="C60" s="40" t="str">
        <f>VLOOKUP($A60,'HelpDesk Data'!$B$1:$M$636,10,0)</f>
        <v>Satellite L310</v>
      </c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ht="18.0" customHeight="1">
      <c r="A61" s="30" t="s">
        <v>1609</v>
      </c>
      <c r="B61" s="40" t="str">
        <f>VLOOKUP($A61,'HelpDesk Data'!$B$1:$M$636,4,0)</f>
        <v>Debashish</v>
      </c>
      <c r="C61" s="40" t="str">
        <f>VLOOKUP($A61,'HelpDesk Data'!$B$1:$M$636,10,0)</f>
        <v>Satellite L310</v>
      </c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ht="18.0" customHeight="1">
      <c r="A62" s="30" t="s">
        <v>1935</v>
      </c>
      <c r="B62" s="40" t="str">
        <f>VLOOKUP($A62,'HelpDesk Data'!$B$1:$M$636,4,0)</f>
        <v>deepak arora</v>
      </c>
      <c r="C62" s="40" t="str">
        <f>VLOOKUP($A62,'HelpDesk Data'!$B$1:$M$636,10,0)</f>
        <v>Satellite L310</v>
      </c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ht="18.0" customHeight="1">
      <c r="A63" s="30" t="s">
        <v>1796</v>
      </c>
      <c r="B63" s="40" t="str">
        <f>VLOOKUP($A63,'HelpDesk Data'!$B$1:$M$636,4,0)</f>
        <v>Deepak Saini</v>
      </c>
      <c r="C63" s="40" t="str">
        <f>VLOOKUP($A63,'HelpDesk Data'!$B$1:$M$636,10,0)</f>
        <v>Satellite M300</v>
      </c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ht="18.0" customHeight="1">
      <c r="A64" s="30" t="s">
        <v>1323</v>
      </c>
      <c r="B64" s="40" t="str">
        <f>VLOOKUP($A64,'HelpDesk Data'!$B$1:$M$636,4,0)</f>
        <v>DeSouza</v>
      </c>
      <c r="C64" s="40" t="str">
        <f>VLOOKUP($A64,'HelpDesk Data'!$B$1:$M$636,10,0)</f>
        <v>Satellite 1600</v>
      </c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ht="18.0" customHeight="1">
      <c r="A65" s="65" t="s">
        <v>945</v>
      </c>
      <c r="B65" s="40" t="str">
        <f>VLOOKUP($A65,'HelpDesk Data'!$B$1:$M$636,4,0)</f>
        <v>Dhananjai Aggarwal</v>
      </c>
      <c r="C65" s="40" t="str">
        <f>VLOOKUP($A65,'HelpDesk Data'!$B$1:$M$636,10,0)</f>
        <v>Satellite L300</v>
      </c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ht="18.0" customHeight="1">
      <c r="A66" s="30" t="s">
        <v>1123</v>
      </c>
      <c r="B66" s="40" t="str">
        <f>VLOOKUP($A66,'HelpDesk Data'!$B$1:$M$636,4,0)</f>
        <v>Dharminder</v>
      </c>
      <c r="C66" s="40" t="str">
        <f>VLOOKUP($A66,'HelpDesk Data'!$B$1:$M$636,10,0)</f>
        <v>Tecra M2</v>
      </c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ht="18.0" customHeight="1">
      <c r="A67" s="30" t="s">
        <v>1957</v>
      </c>
      <c r="B67" s="40" t="str">
        <f>VLOOKUP($A67,'HelpDesk Data'!$B$1:$M$636,4,0)</f>
        <v>Dhruv Bajpayee</v>
      </c>
      <c r="C67" s="40" t="str">
        <f>VLOOKUP($A67,'HelpDesk Data'!$B$1:$M$636,10,0)</f>
        <v>Satellite L320</v>
      </c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ht="18.0" customHeight="1">
      <c r="A68" s="30" t="s">
        <v>2008</v>
      </c>
      <c r="B68" s="40" t="str">
        <f>VLOOKUP($A68,'HelpDesk Data'!$B$1:$M$636,4,0)</f>
        <v>Dhruv Bajpayee</v>
      </c>
      <c r="C68" s="40" t="str">
        <f>VLOOKUP($A68,'HelpDesk Data'!$B$1:$M$636,10,0)</f>
        <v>Satellite L320</v>
      </c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ht="18.0" customHeight="1">
      <c r="A69" s="30" t="s">
        <v>2314</v>
      </c>
      <c r="B69" s="40" t="str">
        <f>VLOOKUP($A69,'HelpDesk Data'!$B$1:$M$636,4,0)</f>
        <v>Dinesh</v>
      </c>
      <c r="C69" s="40" t="str">
        <f>VLOOKUP($A69,'HelpDesk Data'!$B$1:$M$636,10,0)</f>
        <v>Satellite L20</v>
      </c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ht="18.0" customHeight="1">
      <c r="A70" s="30" t="s">
        <v>1729</v>
      </c>
      <c r="B70" s="40" t="str">
        <f>VLOOKUP($A70,'HelpDesk Data'!$B$1:$M$636,4,0)</f>
        <v>Dinesh Kumar</v>
      </c>
      <c r="C70" s="40" t="str">
        <f>VLOOKUP($A70,'HelpDesk Data'!$B$1:$M$636,10,0)</f>
        <v>Portege M800</v>
      </c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ht="18.0" customHeight="1">
      <c r="A71" s="30" t="s">
        <v>1524</v>
      </c>
      <c r="B71" s="40" t="str">
        <f>VLOOKUP($A71,'HelpDesk Data'!$B$1:$M$636,4,0)</f>
        <v>DK  Jagtab</v>
      </c>
      <c r="C71" s="40" t="str">
        <f>VLOOKUP($A71,'HelpDesk Data'!$B$1:$M$636,10,0)</f>
        <v>Satellite M300</v>
      </c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ht="18.0" customHeight="1">
      <c r="A72" s="65" t="s">
        <v>842</v>
      </c>
      <c r="B72" s="40" t="str">
        <f>VLOOKUP($A72,'HelpDesk Data'!$B$1:$M$636,4,0)</f>
        <v>Dr Arif</v>
      </c>
      <c r="C72" s="40" t="str">
        <f>VLOOKUP($A72,'HelpDesk Data'!$B$1:$M$636,10,0)</f>
        <v>Satellite A100</v>
      </c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ht="18.0" customHeight="1">
      <c r="A73" s="30" t="s">
        <v>1985</v>
      </c>
      <c r="B73" s="40" t="str">
        <f>VLOOKUP($A73,'HelpDesk Data'!$B$1:$M$636,4,0)</f>
        <v>dr. pankaj</v>
      </c>
      <c r="C73" s="40" t="str">
        <f>VLOOKUP($A73,'HelpDesk Data'!$B$1:$M$636,10,0)</f>
        <v>Satellite A135</v>
      </c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ht="18.0" customHeight="1">
      <c r="A74" s="30" t="s">
        <v>2261</v>
      </c>
      <c r="B74" s="40" t="str">
        <f>VLOOKUP($A74,'HelpDesk Data'!$B$1:$M$636,4,0)</f>
        <v>Dr. Sanjeev</v>
      </c>
      <c r="C74" s="40" t="str">
        <f>VLOOKUP($A74,'HelpDesk Data'!$B$1:$M$636,10,0)</f>
        <v>Satellite A205</v>
      </c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8.0" customHeight="1">
      <c r="A75" s="30" t="s">
        <v>1520</v>
      </c>
      <c r="B75" s="40" t="str">
        <f>VLOOKUP($A75,'HelpDesk Data'!$B$1:$M$636,4,0)</f>
        <v>Embee Software Ltd.</v>
      </c>
      <c r="C75" s="40" t="str">
        <f>VLOOKUP($A75,'HelpDesk Data'!$B$1:$M$636,10,0)</f>
        <v>Satellite Pro A120</v>
      </c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ht="18.0" customHeight="1">
      <c r="A76" s="30" t="s">
        <v>2010</v>
      </c>
      <c r="B76" s="40" t="str">
        <f>VLOOKUP($A76,'HelpDesk Data'!$B$1:$M$636,4,0)</f>
        <v>FASTRACK COMPUTING </v>
      </c>
      <c r="C76" s="40" t="str">
        <f>VLOOKUP($A76,'HelpDesk Data'!$B$1:$M$636,10,0)</f>
        <v>Satellite L310</v>
      </c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ht="18.75" customHeight="1">
      <c r="A77" s="30" t="s">
        <v>2072</v>
      </c>
      <c r="B77" s="40" t="str">
        <f>VLOOKUP($A77,'HelpDesk Data'!$B$1:$M$636,4,0)</f>
        <v>Firoz </v>
      </c>
      <c r="C77" s="40" t="str">
        <f>VLOOKUP($A77,'HelpDesk Data'!$B$1:$M$636,10,0)</f>
        <v>Portege M800</v>
      </c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ht="18.0" customHeight="1">
      <c r="A78" s="30" t="s">
        <v>1846</v>
      </c>
      <c r="B78" s="40" t="str">
        <f>VLOOKUP($A78,'HelpDesk Data'!$B$1:$M$636,4,0)</f>
        <v>G N Khayal</v>
      </c>
      <c r="C78" s="40" t="str">
        <f>VLOOKUP($A78,'HelpDesk Data'!$B$1:$M$636,10,0)</f>
        <v>Satellite L300</v>
      </c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ht="18.0" customHeight="1">
      <c r="A79" s="30" t="s">
        <v>1485</v>
      </c>
      <c r="B79" s="40" t="str">
        <f>VLOOKUP($A79,'HelpDesk Data'!$B$1:$M$636,4,0)</f>
        <v>Gary Radclysse</v>
      </c>
      <c r="C79" s="40" t="str">
        <f>VLOOKUP($A79,'HelpDesk Data'!$B$1:$M$636,10,0)</f>
        <v>Satellite U405</v>
      </c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ht="18.0" customHeight="1">
      <c r="A80" s="30" t="s">
        <v>1871</v>
      </c>
      <c r="B80" s="40" t="str">
        <f>VLOOKUP($A80,'HelpDesk Data'!$B$1:$M$636,4,0)</f>
        <v>GCOM Systems &amp; solutions Pvt Ltd</v>
      </c>
      <c r="C80" s="40" t="str">
        <f>VLOOKUP($A80,'HelpDesk Data'!$B$1:$M$636,10,0)</f>
        <v>Satellite L300</v>
      </c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ht="18.0" customHeight="1">
      <c r="A81" s="30" t="s">
        <v>1640</v>
      </c>
      <c r="B81" s="40" t="str">
        <f>VLOOKUP($A81,'HelpDesk Data'!$B$1:$M$636,4,0)</f>
        <v>George</v>
      </c>
      <c r="C81" s="40" t="str">
        <f>VLOOKUP($A81,'HelpDesk Data'!$B$1:$M$636,10,0)</f>
        <v>Satellite L310</v>
      </c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ht="18.0" customHeight="1">
      <c r="A82" s="30" t="s">
        <v>2286</v>
      </c>
      <c r="B82" s="40" t="str">
        <f>VLOOKUP($A82,'HelpDesk Data'!$B$1:$M$636,4,0)</f>
        <v>George</v>
      </c>
      <c r="C82" s="40" t="str">
        <f>VLOOKUP($A82,'HelpDesk Data'!$B$1:$M$636,10,0)</f>
        <v>Satellite L310</v>
      </c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18.0" customHeight="1">
      <c r="A83" s="30" t="s">
        <v>2136</v>
      </c>
      <c r="B83" s="40" t="str">
        <f>VLOOKUP($A83,'HelpDesk Data'!$B$1:$M$636,4,0)</f>
        <v>GURINDER SINGH</v>
      </c>
      <c r="C83" s="40" t="str">
        <f>VLOOKUP($A83,'HelpDesk Data'!$B$1:$M$636,10,0)</f>
        <v>Satellite L310</v>
      </c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18.0" customHeight="1">
      <c r="A84" s="30" t="s">
        <v>1461</v>
      </c>
      <c r="B84" s="40" t="str">
        <f>VLOOKUP($A84,'HelpDesk Data'!$B$1:$M$636,4,0)</f>
        <v>harbans lal</v>
      </c>
      <c r="C84" s="40" t="str">
        <f>VLOOKUP($A84,'HelpDesk Data'!$B$1:$M$636,10,0)</f>
        <v>Satellite M200</v>
      </c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18.0" customHeight="1">
      <c r="A85" s="30" t="s">
        <v>2140</v>
      </c>
      <c r="B85" s="40" t="str">
        <f>VLOOKUP($A85,'HelpDesk Data'!$B$1:$M$636,4,0)</f>
        <v>Harpreet Singh</v>
      </c>
      <c r="C85" s="40" t="str">
        <f>VLOOKUP($A85,'HelpDesk Data'!$B$1:$M$636,10,0)</f>
        <v>Satellite L310</v>
      </c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ht="18.0" customHeight="1">
      <c r="A86" s="30" t="s">
        <v>1532</v>
      </c>
      <c r="B86" s="40" t="str">
        <f>VLOOKUP($A86,'HelpDesk Data'!$B$1:$M$636,4,0)</f>
        <v>Harshit Raj </v>
      </c>
      <c r="C86" s="40" t="str">
        <f>VLOOKUP($A86,'HelpDesk Data'!$B$1:$M$636,10,0)</f>
        <v>Satellite L300</v>
      </c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ht="18.0" customHeight="1">
      <c r="A87" s="30" t="s">
        <v>1408</v>
      </c>
      <c r="B87" s="40" t="str">
        <f>VLOOKUP($A87,'HelpDesk Data'!$B$1:$M$636,4,0)</f>
        <v>Hemant</v>
      </c>
      <c r="C87" s="40" t="str">
        <f>VLOOKUP($A87,'HelpDesk Data'!$B$1:$M$636,10,0)</f>
        <v>Satellite M300</v>
      </c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ht="18.0" customHeight="1">
      <c r="A88" s="30" t="s">
        <v>2284</v>
      </c>
      <c r="B88" s="40" t="str">
        <f>VLOOKUP($A88,'HelpDesk Data'!$B$1:$M$636,4,0)</f>
        <v>Hemant Bhati </v>
      </c>
      <c r="C88" s="40" t="str">
        <f>VLOOKUP($A88,'HelpDesk Data'!$B$1:$M$636,10,0)</f>
        <v>Satellite L200</v>
      </c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ht="18.0" customHeight="1">
      <c r="A89" s="65" t="s">
        <v>921</v>
      </c>
      <c r="B89" s="40" t="str">
        <f>VLOOKUP($A89,'HelpDesk Data'!$B$1:$M$636,4,0)</f>
        <v>Himanshu Gautam</v>
      </c>
      <c r="C89" s="40" t="str">
        <f>VLOOKUP($A89,'HelpDesk Data'!$B$1:$M$636,10,0)</f>
        <v>Satellite L40</v>
      </c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ht="18.0" customHeight="1">
      <c r="A90" s="30" t="s">
        <v>1143</v>
      </c>
      <c r="B90" s="40" t="str">
        <f>VLOOKUP($A90,'HelpDesk Data'!$B$1:$M$636,4,0)</f>
        <v>INDO AUTO TECH LTD</v>
      </c>
      <c r="C90" s="40" t="str">
        <f>VLOOKUP($A90,'HelpDesk Data'!$B$1:$M$636,10,0)</f>
        <v>Satellite L310</v>
      </c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ht="18.0" customHeight="1">
      <c r="A91" s="30" t="s">
        <v>1152</v>
      </c>
      <c r="B91" s="40" t="str">
        <f>VLOOKUP($A91,'HelpDesk Data'!$B$1:$M$636,4,0)</f>
        <v>INTIHAS</v>
      </c>
      <c r="C91" s="40" t="str">
        <f>VLOOKUP($A91,'HelpDesk Data'!$B$1:$M$636,10,0)</f>
        <v>Tecra 9000</v>
      </c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ht="18.0" customHeight="1">
      <c r="A92" s="30" t="s">
        <v>1024</v>
      </c>
      <c r="B92" s="40" t="str">
        <f>VLOOKUP($A92,'HelpDesk Data'!$B$1:$M$636,4,0)</f>
        <v>Ishfaq</v>
      </c>
      <c r="C92" s="40" t="str">
        <f>VLOOKUP($A92,'HelpDesk Data'!$B$1:$M$636,10,0)</f>
        <v>Satellite A300</v>
      </c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ht="18.0" customHeight="1">
      <c r="A93" s="30" t="s">
        <v>1244</v>
      </c>
      <c r="B93" s="40" t="str">
        <f>VLOOKUP($A93,'HelpDesk Data'!$B$1:$M$636,4,0)</f>
        <v>Jacob ballas capital Ind pvt l</v>
      </c>
      <c r="C93" s="40" t="str">
        <f>VLOOKUP($A93,'HelpDesk Data'!$B$1:$M$636,10,0)</f>
        <v>Portege R500</v>
      </c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ht="18.0" customHeight="1">
      <c r="A94" s="30" t="s">
        <v>1610</v>
      </c>
      <c r="B94" s="40" t="str">
        <f>VLOOKUP($A94,'HelpDesk Data'!$B$1:$M$636,4,0)</f>
        <v>JAI PRAKASH</v>
      </c>
      <c r="C94" s="40" t="str">
        <f>VLOOKUP($A94,'HelpDesk Data'!$B$1:$M$636,10,0)</f>
        <v>Satellite 1000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ht="18.0" customHeight="1">
      <c r="A95" s="30" t="s">
        <v>2329</v>
      </c>
      <c r="B95" s="40" t="str">
        <f>VLOOKUP($A95,'HelpDesk Data'!$B$1:$M$636,4,0)</f>
        <v>Jignesh</v>
      </c>
      <c r="C95" s="40" t="str">
        <f>VLOOKUP($A95,'HelpDesk Data'!$B$1:$M$636,10,0)</f>
        <v>Satellite M40</v>
      </c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ht="18.0" customHeight="1">
      <c r="A96" s="30" t="s">
        <v>2086</v>
      </c>
      <c r="B96" s="40" t="str">
        <f>VLOOKUP($A96,'HelpDesk Data'!$B$1:$M$636,4,0)</f>
        <v>Jinu Sivanandan</v>
      </c>
      <c r="C96" s="40" t="str">
        <f>VLOOKUP($A96,'HelpDesk Data'!$B$1:$M$636,10,0)</f>
        <v>Satellite L310</v>
      </c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ht="18.0" customHeight="1">
      <c r="A97" s="30" t="s">
        <v>1689</v>
      </c>
      <c r="B97" s="40" t="str">
        <f>VLOOKUP($A97,'HelpDesk Data'!$B$1:$M$636,4,0)</f>
        <v>Jitender</v>
      </c>
      <c r="C97" s="40" t="str">
        <f>VLOOKUP($A97,'HelpDesk Data'!$B$1:$M$636,10,0)</f>
        <v>Satellite U405</v>
      </c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ht="18.0" customHeight="1">
      <c r="A98" s="65" t="s">
        <v>885</v>
      </c>
      <c r="B98" s="40" t="str">
        <f>VLOOKUP($A98,'HelpDesk Data'!$B$1:$M$636,4,0)</f>
        <v>jitender singh</v>
      </c>
      <c r="C98" s="40" t="str">
        <f>VLOOKUP($A98,'HelpDesk Data'!$B$1:$M$636,10,0)</f>
        <v>Satellite L310</v>
      </c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8.0" customHeight="1">
      <c r="A99" s="30" t="s">
        <v>1400</v>
      </c>
      <c r="B99" s="40" t="str">
        <f>VLOOKUP($A99,'HelpDesk Data'!$B$1:$M$636,4,0)</f>
        <v>Kala Ram</v>
      </c>
      <c r="C99" s="40" t="str">
        <f>VLOOKUP($A99,'HelpDesk Data'!$B$1:$M$636,10,0)</f>
        <v>Satellite L310</v>
      </c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8.0" customHeight="1">
      <c r="A100" s="30" t="s">
        <v>1584</v>
      </c>
      <c r="B100" s="40" t="str">
        <f>VLOOKUP($A100,'HelpDesk Data'!$B$1:$M$636,4,0)</f>
        <v>Kamalpreet</v>
      </c>
      <c r="C100" s="40" t="str">
        <f>VLOOKUP($A100,'HelpDesk Data'!$B$1:$M$636,10,0)</f>
        <v>Satellite A100</v>
      </c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8.0" customHeight="1">
      <c r="A101" s="30" t="s">
        <v>1528</v>
      </c>
      <c r="B101" s="40" t="str">
        <f>VLOOKUP($A101,'HelpDesk Data'!$B$1:$M$636,4,0)</f>
        <v>Kanish Kaura</v>
      </c>
      <c r="C101" s="40" t="str">
        <f>VLOOKUP($A101,'HelpDesk Data'!$B$1:$M$636,10,0)</f>
        <v>Satellite A205</v>
      </c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8.0" customHeight="1">
      <c r="A102" s="30" t="s">
        <v>1656</v>
      </c>
      <c r="B102" s="40" t="str">
        <f>VLOOKUP($A102,'HelpDesk Data'!$B$1:$M$636,4,0)</f>
        <v>Kapil</v>
      </c>
      <c r="C102" s="40" t="str">
        <f>VLOOKUP($A102,'HelpDesk Data'!$B$1:$M$636,10,0)</f>
        <v>Satellite L310</v>
      </c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8.0" customHeight="1">
      <c r="A103" s="30" t="s">
        <v>2194</v>
      </c>
      <c r="B103" s="40" t="str">
        <f>VLOOKUP($A103,'HelpDesk Data'!$B$1:$M$636,4,0)</f>
        <v>Karan Jain</v>
      </c>
      <c r="C103" s="40" t="str">
        <f>VLOOKUP($A103,'HelpDesk Data'!$B$1:$M$636,10,0)</f>
        <v>Satellite L300</v>
      </c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8.0" customHeight="1">
      <c r="A104" s="30" t="s">
        <v>1536</v>
      </c>
      <c r="B104" s="40" t="str">
        <f>VLOOKUP($A104,'HelpDesk Data'!$B$1:$M$636,4,0)</f>
        <v>khalid</v>
      </c>
      <c r="C104" s="40" t="str">
        <f>VLOOKUP($A104,'HelpDesk Data'!$B$1:$M$636,10,0)</f>
        <v>Satellite A10</v>
      </c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8.0" customHeight="1">
      <c r="A105" s="30" t="s">
        <v>1453</v>
      </c>
      <c r="B105" s="40" t="str">
        <f>VLOOKUP($A105,'HelpDesk Data'!$B$1:$M$636,4,0)</f>
        <v>Kishor Kumar </v>
      </c>
      <c r="C105" s="40" t="str">
        <f>VLOOKUP($A105,'HelpDesk Data'!$B$1:$M$636,10,0)</f>
        <v>Satellite L40</v>
      </c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8.0" customHeight="1">
      <c r="A106" s="30" t="s">
        <v>1343</v>
      </c>
      <c r="B106" s="40" t="str">
        <f>VLOOKUP($A106,'HelpDesk Data'!$B$1:$M$636,4,0)</f>
        <v>Krishan </v>
      </c>
      <c r="C106" s="40" t="str">
        <f>VLOOKUP($A106,'HelpDesk Data'!$B$1:$M$636,10,0)</f>
        <v>Satellite A205</v>
      </c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8.0" customHeight="1">
      <c r="A107" s="65" t="s">
        <v>939</v>
      </c>
      <c r="B107" s="40" t="str">
        <f>VLOOKUP($A107,'HelpDesk Data'!$B$1:$M$636,4,0)</f>
        <v>Krishana</v>
      </c>
      <c r="C107" s="40" t="str">
        <f>VLOOKUP($A107,'HelpDesk Data'!$B$1:$M$636,10,0)</f>
        <v>Satellite A105</v>
      </c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8.0" customHeight="1">
      <c r="A108" s="30" t="s">
        <v>1907</v>
      </c>
      <c r="B108" s="40" t="str">
        <f>VLOOKUP($A108,'HelpDesk Data'!$B$1:$M$636,4,0)</f>
        <v>Kumar</v>
      </c>
      <c r="C108" s="40" t="str">
        <f>VLOOKUP($A108,'HelpDesk Data'!$B$1:$M$636,10,0)</f>
        <v>Satellite L300</v>
      </c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8.0" customHeight="1">
      <c r="A109" s="30" t="s">
        <v>1856</v>
      </c>
      <c r="B109" s="40" t="str">
        <f>VLOOKUP($A109,'HelpDesk Data'!$B$1:$M$636,4,0)</f>
        <v>Madhu Soodhan</v>
      </c>
      <c r="C109" s="40" t="str">
        <f>VLOOKUP($A109,'HelpDesk Data'!$B$1:$M$636,10,0)</f>
        <v>Satellite L20</v>
      </c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8.0" customHeight="1">
      <c r="A110" s="65" t="s">
        <v>906</v>
      </c>
      <c r="B110" s="40" t="str">
        <f>VLOOKUP($A110,'HelpDesk Data'!$B$1:$M$636,4,0)</f>
        <v>Manan</v>
      </c>
      <c r="C110" s="40" t="str">
        <f>VLOOKUP($A110,'HelpDesk Data'!$B$1:$M$636,10,0)</f>
        <v>Satellite A200</v>
      </c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8.0" customHeight="1">
      <c r="A111" s="30" t="s">
        <v>1867</v>
      </c>
      <c r="B111" s="40" t="str">
        <f>VLOOKUP($A111,'HelpDesk Data'!$B$1:$M$636,4,0)</f>
        <v>mandeep singh</v>
      </c>
      <c r="C111" s="40" t="str">
        <f>VLOOKUP($A111,'HelpDesk Data'!$B$1:$M$636,10,0)</f>
        <v>Satellite A120</v>
      </c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8.0" customHeight="1">
      <c r="A112" s="30" t="s">
        <v>1107</v>
      </c>
      <c r="B112" s="40" t="str">
        <f>VLOOKUP($A112,'HelpDesk Data'!$B$1:$M$636,4,0)</f>
        <v>Manish</v>
      </c>
      <c r="C112" s="40" t="str">
        <f>VLOOKUP($A112,'HelpDesk Data'!$B$1:$M$636,10,0)</f>
        <v>Tecra A5</v>
      </c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8.0" customHeight="1">
      <c r="A113" s="30" t="s">
        <v>1477</v>
      </c>
      <c r="B113" s="40" t="str">
        <f>VLOOKUP($A113,'HelpDesk Data'!$B$1:$M$636,4,0)</f>
        <v>Manish</v>
      </c>
      <c r="C113" s="40" t="str">
        <f>VLOOKUP($A113,'HelpDesk Data'!$B$1:$M$636,10,0)</f>
        <v>Satellite L30</v>
      </c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8.0" customHeight="1">
      <c r="A114" s="30" t="s">
        <v>1921</v>
      </c>
      <c r="B114" s="40" t="str">
        <f>VLOOKUP($A114,'HelpDesk Data'!$B$1:$M$636,4,0)</f>
        <v>Manish</v>
      </c>
      <c r="C114" s="40" t="str">
        <f>VLOOKUP($A114,'HelpDesk Data'!$B$1:$M$636,10,0)</f>
        <v>Portege M600</v>
      </c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8.0" customHeight="1">
      <c r="A115" s="30" t="s">
        <v>2080</v>
      </c>
      <c r="B115" s="40" t="str">
        <f>VLOOKUP($A115,'HelpDesk Data'!$B$1:$M$636,4,0)</f>
        <v>Manjot Kaur </v>
      </c>
      <c r="C115" s="40" t="str">
        <f>VLOOKUP($A115,'HelpDesk Data'!$B$1:$M$636,10,0)</f>
        <v>Satellite L40</v>
      </c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8.0" customHeight="1">
      <c r="A116" s="30" t="s">
        <v>2207</v>
      </c>
      <c r="B116" s="40" t="str">
        <f>VLOOKUP($A116,'HelpDesk Data'!$B$1:$M$636,4,0)</f>
        <v>Manoj chaurasiya</v>
      </c>
      <c r="C116" s="40" t="str">
        <f>VLOOKUP($A116,'HelpDesk Data'!$B$1:$M$636,10,0)</f>
        <v>Satellite L40</v>
      </c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8.0" customHeight="1">
      <c r="A117" s="30" t="s">
        <v>1817</v>
      </c>
      <c r="B117" s="40" t="str">
        <f>VLOOKUP($A117,'HelpDesk Data'!$B$1:$M$636,4,0)</f>
        <v>Max Computers</v>
      </c>
      <c r="C117" s="40" t="str">
        <f>VLOOKUP($A117,'HelpDesk Data'!$B$1:$M$636,10,0)</f>
        <v>Satellite L300</v>
      </c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8.0" customHeight="1">
      <c r="A118" s="30" t="s">
        <v>2272</v>
      </c>
      <c r="B118" s="40" t="str">
        <f>VLOOKUP($A118,'HelpDesk Data'!$B$1:$M$636,4,0)</f>
        <v>ME george</v>
      </c>
      <c r="C118" s="40" t="str">
        <f>VLOOKUP($A118,'HelpDesk Data'!$B$1:$M$636,10,0)</f>
        <v>Portege M800</v>
      </c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8.0" customHeight="1">
      <c r="A119" s="30" t="s">
        <v>1804</v>
      </c>
      <c r="B119" s="40" t="str">
        <f>VLOOKUP($A119,'HelpDesk Data'!$B$1:$M$636,4,0)</f>
        <v>Meseil SALUJA</v>
      </c>
      <c r="C119" s="40" t="str">
        <f>VLOOKUP($A119,'HelpDesk Data'!$B$1:$M$636,10,0)</f>
        <v>Satellite M300</v>
      </c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8.0" customHeight="1">
      <c r="A120" s="30" t="s">
        <v>977</v>
      </c>
      <c r="B120" s="40" t="str">
        <f>VLOOKUP($A120,'HelpDesk Data'!$B$1:$M$636,4,0)</f>
        <v>Mh. Javed</v>
      </c>
      <c r="C120" s="40" t="str">
        <f>VLOOKUP($A120,'HelpDesk Data'!$B$1:$M$636,10,0)</f>
        <v>Satellite L40</v>
      </c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8.0" customHeight="1">
      <c r="A121" s="30" t="s">
        <v>2014</v>
      </c>
      <c r="B121" s="40" t="str">
        <f>VLOOKUP($A121,'HelpDesk Data'!$B$1:$M$636,4,0)</f>
        <v>Micheal</v>
      </c>
      <c r="C121" s="40" t="str">
        <f>VLOOKUP($A121,'HelpDesk Data'!$B$1:$M$636,10,0)</f>
        <v>Satellite Pro A120</v>
      </c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8.0" customHeight="1">
      <c r="A122" s="30" t="s">
        <v>2045</v>
      </c>
      <c r="B122" s="40" t="str">
        <f>VLOOKUP($A122,'HelpDesk Data'!$B$1:$M$636,4,0)</f>
        <v>mohasin ali khan</v>
      </c>
      <c r="C122" s="40" t="str">
        <f>VLOOKUP($A122,'HelpDesk Data'!$B$1:$M$636,10,0)</f>
        <v>Satellite A65</v>
      </c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8.0" customHeight="1">
      <c r="A123" s="30" t="s">
        <v>1001</v>
      </c>
      <c r="B123" s="40" t="str">
        <f>VLOOKUP($A123,'HelpDesk Data'!$B$1:$M$636,4,0)</f>
        <v>Mohd Arsad </v>
      </c>
      <c r="C123" s="40" t="str">
        <f>VLOOKUP($A123,'HelpDesk Data'!$B$1:$M$636,10,0)</f>
        <v>Satellite L310</v>
      </c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8.0" customHeight="1">
      <c r="A124" s="65" t="s">
        <v>949</v>
      </c>
      <c r="B124" s="40" t="str">
        <f>VLOOKUP($A124,'HelpDesk Data'!$B$1:$M$636,4,0)</f>
        <v>Mohemmad Salim</v>
      </c>
      <c r="C124" s="40" t="str">
        <f>VLOOKUP($A124,'HelpDesk Data'!$B$1:$M$636,10,0)</f>
        <v>Satellite L300</v>
      </c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8.0" customHeight="1">
      <c r="A125" s="30" t="s">
        <v>2294</v>
      </c>
      <c r="B125" s="40" t="str">
        <f>VLOOKUP($A125,'HelpDesk Data'!$B$1:$M$636,4,0)</f>
        <v>Mr. M.E. George</v>
      </c>
      <c r="C125" s="40" t="str">
        <f>VLOOKUP($A125,'HelpDesk Data'!$B$1:$M$636,10,0)</f>
        <v>Satellite L310</v>
      </c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8.0" customHeight="1">
      <c r="A126" s="30" t="s">
        <v>1681</v>
      </c>
      <c r="B126" s="40" t="str">
        <f>VLOOKUP($A126,'HelpDesk Data'!$B$1:$M$636,4,0)</f>
        <v>Mudit</v>
      </c>
      <c r="C126" s="40" t="str">
        <f>VLOOKUP($A126,'HelpDesk Data'!$B$1:$M$636,10,0)</f>
        <v>Satellite M100</v>
      </c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8.0" customHeight="1">
      <c r="A127" s="30" t="s">
        <v>2198</v>
      </c>
      <c r="B127" s="40" t="str">
        <f>VLOOKUP($A127,'HelpDesk Data'!$B$1:$M$636,4,0)</f>
        <v>Muneet Agarwal</v>
      </c>
      <c r="C127" s="40" t="str">
        <f>VLOOKUP($A127,'HelpDesk Data'!$B$1:$M$636,10,0)</f>
        <v>Satellite M100</v>
      </c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8.0" customHeight="1">
      <c r="A128" s="30" t="s">
        <v>1087</v>
      </c>
      <c r="B128" s="40" t="str">
        <f>VLOOKUP($A128,'HelpDesk Data'!$B$1:$M$636,4,0)</f>
        <v>Naila Grewal</v>
      </c>
      <c r="C128" s="40" t="str">
        <f>VLOOKUP($A128,'HelpDesk Data'!$B$1:$M$636,10,0)</f>
        <v>Satellite M300</v>
      </c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8.0" customHeight="1">
      <c r="A129" s="30" t="s">
        <v>1548</v>
      </c>
      <c r="B129" s="40" t="str">
        <f>VLOOKUP($A129,'HelpDesk Data'!$B$1:$M$636,4,0)</f>
        <v>Naveen Sharma</v>
      </c>
      <c r="C129" s="40" t="str">
        <f>VLOOKUP($A129,'HelpDesk Data'!$B$1:$M$636,10,0)</f>
        <v>Satellite L20</v>
      </c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8.0" customHeight="1">
      <c r="A130" s="30" t="s">
        <v>1825</v>
      </c>
      <c r="B130" s="40" t="str">
        <f>VLOOKUP($A130,'HelpDesk Data'!$B$1:$M$636,4,0)</f>
        <v>Navpreet Singh</v>
      </c>
      <c r="C130" s="40" t="str">
        <f>VLOOKUP($A130,'HelpDesk Data'!$B$1:$M$636,10,0)</f>
        <v>Satellite A205</v>
      </c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8.0" customHeight="1">
      <c r="A131" s="30" t="s">
        <v>1418</v>
      </c>
      <c r="B131" s="40" t="str">
        <f>VLOOKUP($A131,'HelpDesk Data'!$B$1:$M$636,4,0)</f>
        <v>Neha Batra</v>
      </c>
      <c r="C131" s="40" t="str">
        <f>VLOOKUP($A131,'HelpDesk Data'!$B$1:$M$636,10,0)</f>
        <v>Satellite L20</v>
      </c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8.0" customHeight="1">
      <c r="A132" s="30" t="s">
        <v>1738</v>
      </c>
      <c r="B132" s="40" t="str">
        <f>VLOOKUP($A132,'HelpDesk Data'!$B$1:$M$636,4,0)</f>
        <v>Neha Chopra</v>
      </c>
      <c r="C132" s="40" t="str">
        <f>VLOOKUP($A132,'HelpDesk Data'!$B$1:$M$636,10,0)</f>
        <v>Satellite L310</v>
      </c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8.0" customHeight="1">
      <c r="A133" s="30" t="s">
        <v>1813</v>
      </c>
      <c r="B133" s="40" t="str">
        <f>VLOOKUP($A133,'HelpDesk Data'!$B$1:$M$636,4,0)</f>
        <v>Nisha Kumari</v>
      </c>
      <c r="C133" s="40" t="str">
        <f>VLOOKUP($A133,'HelpDesk Data'!$B$1:$M$636,10,0)</f>
        <v>Satellite L310</v>
      </c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8.0" customHeight="1">
      <c r="A134" s="30" t="s">
        <v>1423</v>
      </c>
      <c r="B134" s="40" t="str">
        <f>VLOOKUP($A134,'HelpDesk Data'!$B$1:$M$636,4,0)</f>
        <v>Nitin </v>
      </c>
      <c r="C134" s="40" t="str">
        <f>VLOOKUP($A134,'HelpDesk Data'!$B$1:$M$636,10,0)</f>
        <v>Satellite L310</v>
      </c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8.0" customHeight="1">
      <c r="A135" s="30" t="s">
        <v>1382</v>
      </c>
      <c r="B135" s="40" t="str">
        <f>VLOOKUP($A135,'HelpDesk Data'!$B$1:$M$636,4,0)</f>
        <v>Nitin Sonar</v>
      </c>
      <c r="C135" s="40" t="str">
        <f>VLOOKUP($A135,'HelpDesk Data'!$B$1:$M$636,10,0)</f>
        <v>Satellite L40</v>
      </c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8.0" customHeight="1">
      <c r="A136" s="30" t="s">
        <v>2005</v>
      </c>
      <c r="B136" s="40" t="str">
        <f>VLOOKUP($A136,'HelpDesk Data'!$B$1:$M$636,4,0)</f>
        <v>Orix auto services LTD.</v>
      </c>
      <c r="C136" s="40" t="str">
        <f>VLOOKUP($A136,'HelpDesk Data'!$B$1:$M$636,10,0)</f>
        <v>Satellite L310</v>
      </c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8.0" customHeight="1">
      <c r="A137" s="30" t="s">
        <v>2280</v>
      </c>
      <c r="B137" s="40" t="str">
        <f>VLOOKUP($A137,'HelpDesk Data'!$B$1:$M$636,4,0)</f>
        <v>Oxfam India</v>
      </c>
      <c r="C137" s="40" t="str">
        <f>VLOOKUP($A137,'HelpDesk Data'!$B$1:$M$636,10,0)</f>
        <v>Satellite L310</v>
      </c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8.0" customHeight="1">
      <c r="A138" s="30" t="s">
        <v>2309</v>
      </c>
      <c r="B138" s="40" t="str">
        <f>VLOOKUP($A138,'HelpDesk Data'!$B$1:$M$636,4,0)</f>
        <v>P T Vergis</v>
      </c>
      <c r="C138" s="40" t="str">
        <f>VLOOKUP($A138,'HelpDesk Data'!$B$1:$M$636,10,0)</f>
        <v>Tecra 8100</v>
      </c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8.0" customHeight="1">
      <c r="A139" s="30" t="s">
        <v>1697</v>
      </c>
      <c r="B139" s="40" t="str">
        <f>VLOOKUP($A139,'HelpDesk Data'!$B$1:$M$636,4,0)</f>
        <v>Pankaj</v>
      </c>
      <c r="C139" s="40" t="str">
        <f>VLOOKUP($A139,'HelpDesk Data'!$B$1:$M$636,10,0)</f>
        <v>Satellite L310</v>
      </c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8.0" customHeight="1">
      <c r="A140" s="65" t="s">
        <v>895</v>
      </c>
      <c r="B140" s="40" t="str">
        <f>VLOOKUP($A140,'HelpDesk Data'!$B$1:$M$636,4,0)</f>
        <v>Parth Singh Pundir</v>
      </c>
      <c r="C140" s="40" t="str">
        <f>VLOOKUP($A140,'HelpDesk Data'!$B$1:$M$636,10,0)</f>
        <v>Satellite Pro A120</v>
      </c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8.0" customHeight="1">
      <c r="A141" s="30" t="s">
        <v>1800</v>
      </c>
      <c r="B141" s="40" t="str">
        <f>VLOOKUP($A141,'HelpDesk Data'!$B$1:$M$636,4,0)</f>
        <v>Partha Chanda</v>
      </c>
      <c r="C141" s="40" t="str">
        <f>VLOOKUP($A141,'HelpDesk Data'!$B$1:$M$636,10,0)</f>
        <v>Satellite A80</v>
      </c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8.0" customHeight="1">
      <c r="A142" s="30" t="s">
        <v>1437</v>
      </c>
      <c r="B142" s="40" t="str">
        <f>VLOOKUP($A142,'HelpDesk Data'!$B$1:$M$636,4,0)</f>
        <v>Piyush pani dharendra</v>
      </c>
      <c r="C142" s="40" t="str">
        <f>VLOOKUP($A142,'HelpDesk Data'!$B$1:$M$636,10,0)</f>
        <v>Satellite M200</v>
      </c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8.0" customHeight="1">
      <c r="A143" s="30" t="s">
        <v>1775</v>
      </c>
      <c r="B143" s="40" t="str">
        <f>VLOOKUP($A143,'HelpDesk Data'!$B$1:$M$636,4,0)</f>
        <v>pradeep</v>
      </c>
      <c r="C143" s="40" t="str">
        <f>VLOOKUP($A143,'HelpDesk Data'!$B$1:$M$636,10,0)</f>
        <v>Satellite A215</v>
      </c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8.0" customHeight="1">
      <c r="A144" s="30" t="s">
        <v>1495</v>
      </c>
      <c r="B144" s="40" t="str">
        <f>VLOOKUP($A144,'HelpDesk Data'!$B$1:$M$636,4,0)</f>
        <v>PRAKASH N THARIEN</v>
      </c>
      <c r="C144" s="40" t="str">
        <f>VLOOKUP($A144,'HelpDesk Data'!$B$1:$M$636,10,0)</f>
        <v>Satellite L310</v>
      </c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8.0" customHeight="1">
      <c r="A145" s="30" t="s">
        <v>1751</v>
      </c>
      <c r="B145" s="40" t="str">
        <f>VLOOKUP($A145,'HelpDesk Data'!$B$1:$M$636,4,0)</f>
        <v>Pramod Chandamara</v>
      </c>
      <c r="C145" s="40" t="str">
        <f>VLOOKUP($A145,'HelpDesk Data'!$B$1:$M$636,10,0)</f>
        <v>Satellite L200</v>
      </c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8.0" customHeight="1">
      <c r="A146" s="30" t="s">
        <v>2090</v>
      </c>
      <c r="B146" s="40" t="str">
        <f>VLOOKUP($A146,'HelpDesk Data'!$B$1:$M$636,4,0)</f>
        <v>Pranav </v>
      </c>
      <c r="C146" s="40" t="str">
        <f>VLOOKUP($A146,'HelpDesk Data'!$B$1:$M$636,10,0)</f>
        <v>Satellite M40</v>
      </c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8.0" customHeight="1">
      <c r="A147" s="30" t="s">
        <v>1926</v>
      </c>
      <c r="B147" s="40" t="str">
        <f>VLOOKUP($A147,'HelpDesk Data'!$B$1:$M$636,4,0)</f>
        <v>Prasad Wate</v>
      </c>
      <c r="C147" s="40" t="str">
        <f>VLOOKUP($A147,'HelpDesk Data'!$B$1:$M$636,10,0)</f>
        <v>Satellite L310</v>
      </c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8.0" customHeight="1">
      <c r="A148" s="30" t="s">
        <v>2158</v>
      </c>
      <c r="B148" s="40" t="str">
        <f>VLOOKUP($A148,'HelpDesk Data'!$B$1:$M$636,4,0)</f>
        <v>Prasan Jain</v>
      </c>
      <c r="C148" s="40" t="str">
        <f>VLOOKUP($A148,'HelpDesk Data'!$B$1:$M$636,10,0)</f>
        <v>Satellite A205</v>
      </c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8.0" customHeight="1">
      <c r="A149" s="30" t="s">
        <v>1078</v>
      </c>
      <c r="B149" s="40" t="str">
        <f>VLOOKUP($A149,'HelpDesk Data'!$B$1:$M$636,4,0)</f>
        <v>Pratik </v>
      </c>
      <c r="C149" s="40" t="str">
        <f>VLOOKUP($A149,'HelpDesk Data'!$B$1:$M$636,10,0)</f>
        <v>Satellite M100</v>
      </c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8.0" customHeight="1">
      <c r="A150" s="30" t="s">
        <v>1235</v>
      </c>
      <c r="B150" s="40" t="str">
        <f>VLOOKUP($A150,'HelpDesk Data'!$B$1:$M$636,4,0)</f>
        <v>PRIYANKA</v>
      </c>
      <c r="C150" s="40" t="str">
        <f>VLOOKUP($A150,'HelpDesk Data'!$B$1:$M$636,10,0)</f>
        <v>Satellite L310</v>
      </c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8.0" customHeight="1">
      <c r="A151" s="30" t="s">
        <v>1975</v>
      </c>
      <c r="B151" s="40" t="str">
        <f>VLOOKUP($A151,'HelpDesk Data'!$B$1:$M$636,4,0)</f>
        <v>PULKIT SHARMA</v>
      </c>
      <c r="C151" s="40" t="str">
        <f>VLOOKUP($A151,'HelpDesk Data'!$B$1:$M$636,10,0)</f>
        <v>Satellite M300</v>
      </c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8.0" customHeight="1">
      <c r="A152" s="30" t="s">
        <v>837</v>
      </c>
      <c r="B152" s="40" t="str">
        <f>VLOOKUP($A152,'HelpDesk Data'!$B$1:$M$636,4,0)</f>
        <v>Punit</v>
      </c>
      <c r="C152" s="40" t="str">
        <f>VLOOKUP($A152,'HelpDesk Data'!$B$1:$M$636,10,0)</f>
        <v>Satellite L300</v>
      </c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8.0" customHeight="1">
      <c r="A153" s="30" t="s">
        <v>2107</v>
      </c>
      <c r="B153" s="40" t="str">
        <f>VLOOKUP($A153,'HelpDesk Data'!$B$1:$M$636,4,0)</f>
        <v>R.P Singh </v>
      </c>
      <c r="C153" s="40" t="str">
        <f>VLOOKUP($A153,'HelpDesk Data'!$B$1:$M$636,10,0)</f>
        <v>Satellite L310</v>
      </c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8.0" customHeight="1">
      <c r="A154" s="30" t="s">
        <v>1671</v>
      </c>
      <c r="B154" s="40" t="str">
        <f>VLOOKUP($A154,'HelpDesk Data'!$B$1:$M$636,4,0)</f>
        <v>Rachit</v>
      </c>
      <c r="C154" s="40" t="str">
        <f>VLOOKUP($A154,'HelpDesk Data'!$B$1:$M$636,10,0)</f>
        <v>Satellite M300</v>
      </c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8.0" customHeight="1">
      <c r="A155" s="30" t="s">
        <v>1551</v>
      </c>
      <c r="B155" s="40" t="str">
        <f>VLOOKUP($A155,'HelpDesk Data'!$B$1:$M$636,4,0)</f>
        <v>Raghvendra</v>
      </c>
      <c r="C155" s="40" t="str">
        <f>VLOOKUP($A155,'HelpDesk Data'!$B$1:$M$636,10,0)</f>
        <v>Satellite L310</v>
      </c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8.0" customHeight="1">
      <c r="A156" s="30" t="s">
        <v>2225</v>
      </c>
      <c r="B156" s="40" t="str">
        <f>VLOOKUP($A156,'HelpDesk Data'!$B$1:$M$636,4,0)</f>
        <v>Rajan Kumar </v>
      </c>
      <c r="C156" s="40" t="str">
        <f>VLOOKUP($A156,'HelpDesk Data'!$B$1:$M$636,10,0)</f>
        <v>Satellite L310</v>
      </c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8.0" customHeight="1">
      <c r="A157" s="30" t="s">
        <v>1685</v>
      </c>
      <c r="B157" s="40" t="str">
        <f>VLOOKUP($A157,'HelpDesk Data'!$B$1:$M$636,4,0)</f>
        <v>Rajani Vadhwa</v>
      </c>
      <c r="C157" s="40" t="str">
        <f>VLOOKUP($A157,'HelpDesk Data'!$B$1:$M$636,10,0)</f>
        <v>Satellite L300</v>
      </c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8.0" customHeight="1">
      <c r="A158" s="30" t="s">
        <v>1314</v>
      </c>
      <c r="B158" s="40" t="str">
        <f>VLOOKUP($A158,'HelpDesk Data'!$B$1:$M$636,4,0)</f>
        <v>Rajeev Sharma</v>
      </c>
      <c r="C158" s="40" t="str">
        <f>VLOOKUP($A158,'HelpDesk Data'!$B$1:$M$636,10,0)</f>
        <v>Satellite A100</v>
      </c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8.0" customHeight="1">
      <c r="A159" s="30" t="s">
        <v>2244</v>
      </c>
      <c r="B159" s="40" t="str">
        <f>VLOOKUP($A159,'HelpDesk Data'!$B$1:$M$636,4,0)</f>
        <v>Rajesh Aggarwal</v>
      </c>
      <c r="C159" s="40" t="str">
        <f>VLOOKUP($A159,'HelpDesk Data'!$B$1:$M$636,10,0)</f>
        <v>Satellite L310</v>
      </c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8.0" customHeight="1">
      <c r="A160" s="30" t="s">
        <v>1132</v>
      </c>
      <c r="B160" s="40" t="str">
        <f>VLOOKUP($A160,'HelpDesk Data'!$B$1:$M$636,4,0)</f>
        <v>Rajesh Kumar Rajpatnaik</v>
      </c>
      <c r="C160" s="40" t="str">
        <f>VLOOKUP($A160,'HelpDesk Data'!$B$1:$M$636,10,0)</f>
        <v>Satellite A100</v>
      </c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8.0" customHeight="1">
      <c r="A161" s="30" t="s">
        <v>2155</v>
      </c>
      <c r="B161" s="40" t="str">
        <f>VLOOKUP($A161,'HelpDesk Data'!$B$1:$M$636,4,0)</f>
        <v>Rakesh Kumar</v>
      </c>
      <c r="C161" s="40" t="str">
        <f>VLOOKUP($A161,'HelpDesk Data'!$B$1:$M$636,10,0)</f>
        <v>Satellite A100</v>
      </c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8.0" customHeight="1">
      <c r="A162" s="30" t="s">
        <v>1161</v>
      </c>
      <c r="B162" s="40" t="str">
        <f>VLOOKUP($A162,'HelpDesk Data'!$B$1:$M$636,4,0)</f>
        <v>Raman </v>
      </c>
      <c r="C162" s="40" t="str">
        <f>VLOOKUP($A162,'HelpDesk Data'!$B$1:$M$636,10,0)</f>
        <v>Satellite L40</v>
      </c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8.0" customHeight="1">
      <c r="A163" s="30" t="s">
        <v>1843</v>
      </c>
      <c r="B163" s="40" t="str">
        <f>VLOOKUP($A163,'HelpDesk Data'!$B$1:$M$636,4,0)</f>
        <v>Raman tomar</v>
      </c>
      <c r="C163" s="40" t="str">
        <f>VLOOKUP($A163,'HelpDesk Data'!$B$1:$M$636,10,0)</f>
        <v>Satellite M300</v>
      </c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8.0" customHeight="1">
      <c r="A164" s="30" t="s">
        <v>1544</v>
      </c>
      <c r="B164" s="40" t="str">
        <f>VLOOKUP($A164,'HelpDesk Data'!$B$1:$M$636,4,0)</f>
        <v>Ramandeep</v>
      </c>
      <c r="C164" s="40" t="str">
        <f>VLOOKUP($A164,'HelpDesk Data'!$B$1:$M$636,10,0)</f>
        <v>Satellite L310</v>
      </c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8.0" customHeight="1">
      <c r="A165" s="30" t="s">
        <v>1570</v>
      </c>
      <c r="B165" s="40" t="str">
        <f>VLOOKUP($A165,'HelpDesk Data'!$B$1:$M$636,4,0)</f>
        <v>Ramesh</v>
      </c>
      <c r="C165" s="40" t="str">
        <f>VLOOKUP($A165,'HelpDesk Data'!$B$1:$M$636,10,0)</f>
        <v>Satellite A105</v>
      </c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8.0" customHeight="1">
      <c r="A166" s="30" t="s">
        <v>1579</v>
      </c>
      <c r="B166" s="40" t="str">
        <f>VLOOKUP($A166,'HelpDesk Data'!$B$1:$M$636,4,0)</f>
        <v>RAMESH KUMAR</v>
      </c>
      <c r="C166" s="40" t="str">
        <f>VLOOKUP($A166,'HelpDesk Data'!$B$1:$M$636,10,0)</f>
        <v>Portege M600</v>
      </c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8.0" customHeight="1">
      <c r="A167" s="30" t="s">
        <v>1371</v>
      </c>
      <c r="B167" s="40" t="str">
        <f>VLOOKUP($A167,'HelpDesk Data'!$B$1:$M$636,4,0)</f>
        <v>Ranjan</v>
      </c>
      <c r="C167" s="40" t="str">
        <f>VLOOKUP($A167,'HelpDesk Data'!$B$1:$M$636,10,0)</f>
        <v>Satellite A205</v>
      </c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8.0" customHeight="1">
      <c r="A168" s="30" t="s">
        <v>1721</v>
      </c>
      <c r="B168" s="40" t="str">
        <f>VLOOKUP($A168,'HelpDesk Data'!$B$1:$M$636,4,0)</f>
        <v>Rashmi Nair</v>
      </c>
      <c r="C168" s="40" t="str">
        <f>VLOOKUP($A168,'HelpDesk Data'!$B$1:$M$636,10,0)</f>
        <v>Satellite L300</v>
      </c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8.0" customHeight="1">
      <c r="A169" s="30" t="s">
        <v>1540</v>
      </c>
      <c r="B169" s="40" t="str">
        <f>VLOOKUP($A169,'HelpDesk Data'!$B$1:$M$636,4,0)</f>
        <v>Raveen</v>
      </c>
      <c r="C169" s="40" t="str">
        <f>VLOOKUP($A169,'HelpDesk Data'!$B$1:$M$636,10,0)</f>
        <v>Satellite A100</v>
      </c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8.0" customHeight="1">
      <c r="A170" s="30" t="s">
        <v>1615</v>
      </c>
      <c r="B170" s="40" t="str">
        <f>VLOOKUP($A170,'HelpDesk Data'!$B$1:$M$636,4,0)</f>
        <v>Rishabh</v>
      </c>
      <c r="C170" s="40" t="str">
        <f>VLOOKUP($A170,'HelpDesk Data'!$B$1:$M$636,10,0)</f>
        <v>Satellite L40</v>
      </c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8.0" customHeight="1">
      <c r="A171" s="30" t="s">
        <v>2056</v>
      </c>
      <c r="B171" s="40" t="str">
        <f>VLOOKUP($A171,'HelpDesk Data'!$B$1:$M$636,4,0)</f>
        <v>Rohit Bhalla</v>
      </c>
      <c r="C171" s="40" t="str">
        <f>VLOOKUP($A171,'HelpDesk Data'!$B$1:$M$636,10,0)</f>
        <v>Tecra S1</v>
      </c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8.0" customHeight="1">
      <c r="A172" s="30" t="s">
        <v>1659</v>
      </c>
      <c r="B172" s="40" t="str">
        <f>VLOOKUP($A172,'HelpDesk Data'!$B$1:$M$636,4,0)</f>
        <v>Rounak</v>
      </c>
      <c r="C172" s="40" t="str">
        <f>VLOOKUP($A172,'HelpDesk Data'!$B$1:$M$636,10,0)</f>
        <v>Satellite L30</v>
      </c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8.0" customHeight="1">
      <c r="A173" s="30" t="s">
        <v>2297</v>
      </c>
      <c r="B173" s="40" t="str">
        <f>VLOOKUP($A173,'HelpDesk Data'!$B$1:$M$636,4,0)</f>
        <v>Rupesh Kanse </v>
      </c>
      <c r="C173" s="40" t="str">
        <f>VLOOKUP($A173,'HelpDesk Data'!$B$1:$M$636,10,0)</f>
        <v>Satellite M300</v>
      </c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8.0" customHeight="1">
      <c r="A174" s="30" t="s">
        <v>1102</v>
      </c>
      <c r="B174" s="40" t="str">
        <f>VLOOKUP($A174,'HelpDesk Data'!$B$1:$M$636,4,0)</f>
        <v>S K Sabir</v>
      </c>
      <c r="C174" s="40" t="str">
        <f>VLOOKUP($A174,'HelpDesk Data'!$B$1:$M$636,10,0)</f>
        <v>Portege M600</v>
      </c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8.0" customHeight="1">
      <c r="A175" s="30" t="s">
        <v>1699</v>
      </c>
      <c r="B175" s="40" t="str">
        <f>VLOOKUP($A175,'HelpDesk Data'!$B$1:$M$636,4,0)</f>
        <v>Sachin Sabnis</v>
      </c>
      <c r="C175" s="40" t="str">
        <f>VLOOKUP($A175,'HelpDesk Data'!$B$1:$M$636,10,0)</f>
        <v>Portege M800</v>
      </c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8.0" customHeight="1">
      <c r="A176" s="30" t="s">
        <v>997</v>
      </c>
      <c r="B176" s="40" t="str">
        <f>VLOOKUP($A176,'HelpDesk Data'!$B$1:$M$636,4,0)</f>
        <v>Sagar</v>
      </c>
      <c r="C176" s="40" t="str">
        <f>VLOOKUP($A176,'HelpDesk Data'!$B$1:$M$636,10,0)</f>
        <v>Satellite L310</v>
      </c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8.0" customHeight="1">
      <c r="A177" s="30" t="s">
        <v>1390</v>
      </c>
      <c r="B177" s="40" t="str">
        <f>VLOOKUP($A177,'HelpDesk Data'!$B$1:$M$636,4,0)</f>
        <v>Sahir Rajan</v>
      </c>
      <c r="C177" s="40" t="str">
        <f>VLOOKUP($A177,'HelpDesk Data'!$B$1:$M$636,10,0)</f>
        <v>Satellite Pro S200</v>
      </c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8.0" customHeight="1">
      <c r="A178" s="30" t="s">
        <v>2172</v>
      </c>
      <c r="B178" s="40" t="str">
        <f>VLOOKUP($A178,'HelpDesk Data'!$B$1:$M$636,4,0)</f>
        <v>Sajan Jayaprakash</v>
      </c>
      <c r="C178" s="40" t="str">
        <f>VLOOKUP($A178,'HelpDesk Data'!$B$1:$M$636,10,0)</f>
        <v>Satellite M200</v>
      </c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8.0" customHeight="1">
      <c r="A179" s="30" t="s">
        <v>1733</v>
      </c>
      <c r="B179" s="40" t="str">
        <f>VLOOKUP($A179,'HelpDesk Data'!$B$1:$M$636,4,0)</f>
        <v>Sameer</v>
      </c>
      <c r="C179" s="40" t="str">
        <f>VLOOKUP($A179,'HelpDesk Data'!$B$1:$M$636,10,0)</f>
        <v>Satellite 2450</v>
      </c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8.0" customHeight="1">
      <c r="A180" s="30" t="s">
        <v>1136</v>
      </c>
      <c r="B180" s="40" t="str">
        <f>VLOOKUP($A180,'HelpDesk Data'!$B$1:$M$636,4,0)</f>
        <v>Sandeep</v>
      </c>
      <c r="C180" s="40" t="str">
        <f>VLOOKUP($A180,'HelpDesk Data'!$B$1:$M$636,10,0)</f>
        <v>Satellite L20</v>
      </c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8.0" customHeight="1">
      <c r="A181" s="30" t="s">
        <v>2050</v>
      </c>
      <c r="B181" s="40" t="str">
        <f>VLOOKUP($A181,'HelpDesk Data'!$B$1:$M$636,4,0)</f>
        <v>Sandeep</v>
      </c>
      <c r="C181" s="40" t="str">
        <f>VLOOKUP($A181,'HelpDesk Data'!$B$1:$M$636,10,0)</f>
        <v>Satellite L30</v>
      </c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8.0" customHeight="1">
      <c r="A182" s="30" t="s">
        <v>1508</v>
      </c>
      <c r="B182" s="40" t="str">
        <f>VLOOKUP($A182,'HelpDesk Data'!$B$1:$M$636,4,0)</f>
        <v>SANJAY</v>
      </c>
      <c r="C182" s="40" t="str">
        <f>VLOOKUP($A182,'HelpDesk Data'!$B$1:$M$636,10,0)</f>
        <v>Satellite M300</v>
      </c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8.0" customHeight="1">
      <c r="A183" s="65" t="s">
        <v>959</v>
      </c>
      <c r="B183" s="40" t="str">
        <f>VLOOKUP($A183,'HelpDesk Data'!$B$1:$M$636,4,0)</f>
        <v>Sanjeev Tiwari</v>
      </c>
      <c r="C183" s="40" t="str">
        <f>VLOOKUP($A183,'HelpDesk Data'!$B$1:$M$636,10,0)</f>
        <v>Portege M600</v>
      </c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8.0" customHeight="1">
      <c r="A184" s="30" t="s">
        <v>1559</v>
      </c>
      <c r="B184" s="40" t="str">
        <f>VLOOKUP($A184,'HelpDesk Data'!$B$1:$M$636,4,0)</f>
        <v>Sanjib Mukherjee</v>
      </c>
      <c r="C184" s="40" t="str">
        <f>VLOOKUP($A184,'HelpDesk Data'!$B$1:$M$636,10,0)</f>
        <v>Satellite L310</v>
      </c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8.0" customHeight="1">
      <c r="A185" s="30" t="s">
        <v>1674</v>
      </c>
      <c r="B185" s="40" t="str">
        <f>VLOOKUP($A185,'HelpDesk Data'!$B$1:$M$636,4,0)</f>
        <v>Sarik Kamak Kant Sharma</v>
      </c>
      <c r="C185" s="40" t="str">
        <f>VLOOKUP($A185,'HelpDesk Data'!$B$1:$M$636,10,0)</f>
        <v>Satellite L310</v>
      </c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8.0" customHeight="1">
      <c r="A186" s="30" t="s">
        <v>1771</v>
      </c>
      <c r="B186" s="40" t="str">
        <f>VLOOKUP($A186,'HelpDesk Data'!$B$1:$M$636,4,0)</f>
        <v>Saurabh Verma</v>
      </c>
      <c r="C186" s="40" t="str">
        <f>VLOOKUP($A186,'HelpDesk Data'!$B$1:$M$636,10,0)</f>
        <v>Satellite L100</v>
      </c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8.0" customHeight="1">
      <c r="A187" s="30" t="s">
        <v>2317</v>
      </c>
      <c r="B187" s="40" t="str">
        <f>VLOOKUP($A187,'HelpDesk Data'!$B$1:$M$636,4,0)</f>
        <v>Saurav</v>
      </c>
      <c r="C187" s="40" t="str">
        <f>VLOOKUP($A187,'HelpDesk Data'!$B$1:$M$636,10,0)</f>
        <v>Satellite Pro A120</v>
      </c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8.0" customHeight="1">
      <c r="A188" s="30" t="s">
        <v>1139</v>
      </c>
      <c r="B188" s="40" t="str">
        <f>VLOOKUP($A188,'HelpDesk Data'!$B$1:$M$636,4,0)</f>
        <v>Shailesh</v>
      </c>
      <c r="C188" s="40" t="str">
        <f>VLOOKUP($A188,'HelpDesk Data'!$B$1:$M$636,10,0)</f>
        <v>Portege M400</v>
      </c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8.0" customHeight="1">
      <c r="A189" s="30" t="s">
        <v>1667</v>
      </c>
      <c r="B189" s="40" t="str">
        <f>VLOOKUP($A189,'HelpDesk Data'!$B$1:$M$636,4,0)</f>
        <v>Shantano Pathak</v>
      </c>
      <c r="C189" s="40" t="str">
        <f>VLOOKUP($A189,'HelpDesk Data'!$B$1:$M$636,10,0)</f>
        <v>Satellite A60</v>
      </c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8.0" customHeight="1">
      <c r="A190" s="30" t="s">
        <v>1353</v>
      </c>
      <c r="B190" s="40" t="str">
        <f>VLOOKUP($A190,'HelpDesk Data'!$B$1:$M$636,4,0)</f>
        <v>Sharad </v>
      </c>
      <c r="C190" s="40" t="str">
        <f>VLOOKUP($A190,'HelpDesk Data'!$B$1:$M$636,10,0)</f>
        <v>Satellite L300</v>
      </c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8.0" customHeight="1">
      <c r="A191" s="30" t="s">
        <v>1517</v>
      </c>
      <c r="B191" s="40" t="str">
        <f>VLOOKUP($A191,'HelpDesk Data'!$B$1:$M$636,4,0)</f>
        <v>Shashi Kant</v>
      </c>
      <c r="C191" s="40" t="str">
        <f>VLOOKUP($A191,'HelpDesk Data'!$B$1:$M$636,10,0)</f>
        <v>Satellite L310</v>
      </c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8.0" customHeight="1">
      <c r="A192" s="30" t="s">
        <v>1712</v>
      </c>
      <c r="B192" s="40" t="str">
        <f>VLOOKUP($A192,'HelpDesk Data'!$B$1:$M$636,4,0)</f>
        <v>Shivakumar</v>
      </c>
      <c r="C192" s="40" t="str">
        <f>VLOOKUP($A192,'HelpDesk Data'!$B$1:$M$636,10,0)</f>
        <v>Satellite A300</v>
      </c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8.0" customHeight="1">
      <c r="A193" s="30" t="s">
        <v>2041</v>
      </c>
      <c r="B193" s="40" t="str">
        <f>VLOOKUP($A193,'HelpDesk Data'!$B$1:$M$636,4,0)</f>
        <v>Shyamal acharya</v>
      </c>
      <c r="C193" s="40" t="str">
        <f>VLOOKUP($A193,'HelpDesk Data'!$B$1:$M$636,10,0)</f>
        <v>Satellite A135</v>
      </c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8.0" customHeight="1">
      <c r="A194" s="30" t="s">
        <v>1215</v>
      </c>
      <c r="B194" s="40" t="str">
        <f>VLOOKUP($A194,'HelpDesk Data'!$B$1:$M$636,4,0)</f>
        <v>Siddharth</v>
      </c>
      <c r="C194" s="40" t="str">
        <f>VLOOKUP($A194,'HelpDesk Data'!$B$1:$M$636,10,0)</f>
        <v>Satellite L310</v>
      </c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8.0" customHeight="1">
      <c r="A195" s="30" t="s">
        <v>1859</v>
      </c>
      <c r="B195" s="40" t="str">
        <f>VLOOKUP($A195,'HelpDesk Data'!$B$1:$M$636,4,0)</f>
        <v>Siddique</v>
      </c>
      <c r="C195" s="40" t="str">
        <f>VLOOKUP($A195,'HelpDesk Data'!$B$1:$M$636,10,0)</f>
        <v>Satellite A80</v>
      </c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8.0" customHeight="1">
      <c r="A196" s="65" t="s">
        <v>860</v>
      </c>
      <c r="B196" s="40" t="str">
        <f>VLOOKUP($A196,'HelpDesk Data'!$B$1:$M$636,4,0)</f>
        <v>Siraj</v>
      </c>
      <c r="C196" s="40" t="str">
        <f>VLOOKUP($A196,'HelpDesk Data'!$B$1:$M$636,10,0)</f>
        <v>Satellite A120</v>
      </c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8.0" customHeight="1">
      <c r="A197" s="30" t="s">
        <v>1386</v>
      </c>
      <c r="B197" s="40" t="str">
        <f>VLOOKUP($A197,'HelpDesk Data'!$B$1:$M$636,4,0)</f>
        <v>Smart Infosystems</v>
      </c>
      <c r="C197" s="40" t="str">
        <f>VLOOKUP($A197,'HelpDesk Data'!$B$1:$M$636,10,0)</f>
        <v>Satellite L310</v>
      </c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8.0" customHeight="1">
      <c r="A198" s="30" t="s">
        <v>1602</v>
      </c>
      <c r="B198" s="40" t="str">
        <f>VLOOKUP($A198,'HelpDesk Data'!$B$1:$M$636,4,0)</f>
        <v>SMTC India PVt ltd.</v>
      </c>
      <c r="C198" s="40" t="str">
        <f>VLOOKUP($A198,'HelpDesk Data'!$B$1:$M$636,10,0)</f>
        <v>Satellite A100</v>
      </c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8.0" customHeight="1">
      <c r="A199" s="30" t="s">
        <v>2028</v>
      </c>
      <c r="B199" s="40" t="str">
        <f>VLOOKUP($A199,'HelpDesk Data'!$B$1:$M$636,4,0)</f>
        <v>Srijeet Das</v>
      </c>
      <c r="C199" s="40" t="str">
        <f>VLOOKUP($A199,'HelpDesk Data'!$B$1:$M$636,10,0)</f>
        <v>Satellite M30</v>
      </c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8.0" customHeight="1">
      <c r="A200" s="30" t="s">
        <v>2083</v>
      </c>
      <c r="B200" s="40" t="str">
        <f>VLOOKUP($A200,'HelpDesk Data'!$B$1:$M$636,4,0)</f>
        <v>St john College Medical Hospital</v>
      </c>
      <c r="C200" s="40" t="str">
        <f>VLOOKUP($A200,'HelpDesk Data'!$B$1:$M$636,10,0)</f>
        <v>Satellite L310</v>
      </c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8.0" customHeight="1">
      <c r="A201" s="30" t="s">
        <v>2248</v>
      </c>
      <c r="B201" s="40" t="str">
        <f>VLOOKUP($A201,'HelpDesk Data'!$B$1:$M$636,4,0)</f>
        <v>SUDARSHAN</v>
      </c>
      <c r="C201" s="40" t="str">
        <f>VLOOKUP($A201,'HelpDesk Data'!$B$1:$M$636,10,0)</f>
        <v>Satellite U405</v>
      </c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8.0" customHeight="1">
      <c r="A202" s="30" t="s">
        <v>2177</v>
      </c>
      <c r="B202" s="40" t="str">
        <f>VLOOKUP($A202,'HelpDesk Data'!$B$1:$M$636,4,0)</f>
        <v>Sudipto Shah</v>
      </c>
      <c r="C202" s="40" t="str">
        <f>VLOOKUP($A202,'HelpDesk Data'!$B$1:$M$636,10,0)</f>
        <v>Satellite L310</v>
      </c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8.0" customHeight="1">
      <c r="A203" s="30" t="s">
        <v>991</v>
      </c>
      <c r="B203" s="40" t="str">
        <f>VLOOKUP($A203,'HelpDesk Data'!$B$1:$M$636,4,0)</f>
        <v>Sulabha</v>
      </c>
      <c r="C203" s="40" t="str">
        <f>VLOOKUP($A203,'HelpDesk Data'!$B$1:$M$636,10,0)</f>
        <v>Satellite A205</v>
      </c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8.0" customHeight="1">
      <c r="A204" s="30" t="s">
        <v>2023</v>
      </c>
      <c r="B204" s="40" t="str">
        <f>VLOOKUP($A204,'HelpDesk Data'!$B$1:$M$636,4,0)</f>
        <v>Sumit Dhar </v>
      </c>
      <c r="C204" s="40" t="str">
        <f>VLOOKUP($A204,'HelpDesk Data'!$B$1:$M$636,10,0)</f>
        <v>Satellite A10</v>
      </c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8.0" customHeight="1">
      <c r="A205" s="30" t="s">
        <v>1972</v>
      </c>
      <c r="B205" s="40" t="str">
        <f>VLOOKUP($A205,'HelpDesk Data'!$B$1:$M$636,4,0)</f>
        <v>Sunil</v>
      </c>
      <c r="C205" s="40" t="str">
        <f>VLOOKUP($A205,'HelpDesk Data'!$B$1:$M$636,10,0)</f>
        <v>Satellite A135</v>
      </c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8.0" customHeight="1">
      <c r="A206" s="30" t="s">
        <v>1065</v>
      </c>
      <c r="B206" s="40" t="str">
        <f>VLOOKUP($A206,'HelpDesk Data'!$B$1:$M$636,4,0)</f>
        <v>SUNIL KUMAR</v>
      </c>
      <c r="C206" s="40" t="str">
        <f>VLOOKUP($A206,'HelpDesk Data'!$B$1:$M$636,10,0)</f>
        <v>Satellite M300</v>
      </c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8.0" customHeight="1">
      <c r="A207" s="30" t="s">
        <v>1219</v>
      </c>
      <c r="B207" s="40" t="str">
        <f>VLOOKUP($A207,'HelpDesk Data'!$B$1:$M$636,4,0)</f>
        <v>Sunita</v>
      </c>
      <c r="C207" s="40" t="str">
        <f>VLOOKUP($A207,'HelpDesk Data'!$B$1:$M$636,10,0)</f>
        <v>Satellite A300</v>
      </c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8.0" customHeight="1">
      <c r="A208" s="30" t="s">
        <v>2129</v>
      </c>
      <c r="B208" s="40" t="str">
        <f>VLOOKUP($A208,'HelpDesk Data'!$B$1:$M$636,4,0)</f>
        <v>Sunita Pardeshi</v>
      </c>
      <c r="C208" s="40" t="str">
        <f>VLOOKUP($A208,'HelpDesk Data'!$B$1:$M$636,10,0)</f>
        <v>Satellite L300</v>
      </c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8.0" customHeight="1">
      <c r="A209" s="30" t="s">
        <v>2231</v>
      </c>
      <c r="B209" s="40" t="str">
        <f>VLOOKUP($A209,'HelpDesk Data'!$B$1:$M$636,4,0)</f>
        <v>Surbhi</v>
      </c>
      <c r="C209" s="40" t="str">
        <f>VLOOKUP($A209,'HelpDesk Data'!$B$1:$M$636,10,0)</f>
        <v>Satellite L100</v>
      </c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8.0" customHeight="1">
      <c r="A210" s="30" t="s">
        <v>1304</v>
      </c>
      <c r="B210" s="40" t="str">
        <f>VLOOKUP($A210,'HelpDesk Data'!$B$1:$M$636,4,0)</f>
        <v>Surenedra</v>
      </c>
      <c r="C210" s="40" t="str">
        <f>VLOOKUP($A210,'HelpDesk Data'!$B$1:$M$636,10,0)</f>
        <v>Satellite L310</v>
      </c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8.0" customHeight="1">
      <c r="A211" s="30" t="s">
        <v>1368</v>
      </c>
      <c r="B211" s="40" t="str">
        <f>VLOOKUP($A211,'HelpDesk Data'!$B$1:$M$636,4,0)</f>
        <v>Suriender</v>
      </c>
      <c r="C211" s="40" t="str">
        <f>VLOOKUP($A211,'HelpDesk Data'!$B$1:$M$636,10,0)</f>
        <v>Satellite L310</v>
      </c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8.0" customHeight="1">
      <c r="A212" s="30" t="s">
        <v>1874</v>
      </c>
      <c r="B212" s="40" t="str">
        <f>VLOOKUP($A212,'HelpDesk Data'!$B$1:$M$636,4,0)</f>
        <v>Sushmita </v>
      </c>
      <c r="C212" s="40" t="str">
        <f>VLOOKUP($A212,'HelpDesk Data'!$B$1:$M$636,10,0)</f>
        <v>Satellite L310</v>
      </c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8.0" customHeight="1">
      <c r="A213" s="30" t="s">
        <v>1705</v>
      </c>
      <c r="B213" s="40" t="str">
        <f>VLOOKUP($A213,'HelpDesk Data'!$B$1:$M$636,4,0)</f>
        <v>Swapnil Kothari</v>
      </c>
      <c r="C213" s="40" t="str">
        <f>VLOOKUP($A213,'HelpDesk Data'!$B$1:$M$636,10,0)</f>
        <v>Satellite A120</v>
      </c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8.0" customHeight="1">
      <c r="A214" s="30" t="s">
        <v>1829</v>
      </c>
      <c r="B214" s="40" t="str">
        <f>VLOOKUP($A214,'HelpDesk Data'!$B$1:$M$636,4,0)</f>
        <v>Swarnankor Chandra</v>
      </c>
      <c r="C214" s="40" t="str">
        <f>VLOOKUP($A214,'HelpDesk Data'!$B$1:$M$636,10,0)</f>
        <v>Satellite M200</v>
      </c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8.0" customHeight="1">
      <c r="A215" s="30" t="s">
        <v>2104</v>
      </c>
      <c r="B215" s="40" t="str">
        <f>VLOOKUP($A215,'HelpDesk Data'!$B$1:$M$636,4,0)</f>
        <v>tarun mukerjee</v>
      </c>
      <c r="C215" s="40" t="str">
        <f>VLOOKUP($A215,'HelpDesk Data'!$B$1:$M$636,10,0)</f>
        <v>Satellite L20</v>
      </c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8.0" customHeight="1">
      <c r="A216" s="30" t="s">
        <v>1010</v>
      </c>
      <c r="B216" s="40" t="str">
        <f>VLOOKUP($A216,'HelpDesk Data'!$B$1:$M$636,4,0)</f>
        <v>Uday PurWala</v>
      </c>
      <c r="C216" s="40" t="str">
        <f>VLOOKUP($A216,'HelpDesk Data'!$B$1:$M$636,10,0)</f>
        <v>Satellite L310</v>
      </c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8.0" customHeight="1">
      <c r="A217" s="30" t="s">
        <v>1625</v>
      </c>
      <c r="B217" s="40" t="str">
        <f>VLOOKUP($A217,'HelpDesk Data'!$B$1:$M$636,4,0)</f>
        <v>umir</v>
      </c>
      <c r="C217" s="40" t="str">
        <f>VLOOKUP($A217,'HelpDesk Data'!$B$1:$M$636,10,0)</f>
        <v>Satellite L30</v>
      </c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8.0" customHeight="1">
      <c r="A218" s="30" t="s">
        <v>2269</v>
      </c>
      <c r="B218" s="40" t="str">
        <f>VLOOKUP($A218,'HelpDesk Data'!$B$1:$M$636,4,0)</f>
        <v>Uttam Surana</v>
      </c>
      <c r="C218" s="40" t="str">
        <f>VLOOKUP($A218,'HelpDesk Data'!$B$1:$M$636,10,0)</f>
        <v>Satellite L40</v>
      </c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8.0" customHeight="1">
      <c r="A219" s="30" t="s">
        <v>2187</v>
      </c>
      <c r="B219" s="40" t="str">
        <f>VLOOKUP($A219,'HelpDesk Data'!$B$1:$M$636,4,0)</f>
        <v>Vaibhav </v>
      </c>
      <c r="C219" s="40" t="str">
        <f>VLOOKUP($A219,'HelpDesk Data'!$B$1:$M$636,10,0)</f>
        <v>Satellite L100</v>
      </c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8.0" customHeight="1">
      <c r="A220" s="30" t="s">
        <v>2037</v>
      </c>
      <c r="B220" s="40" t="str">
        <f>VLOOKUP($A220,'HelpDesk Data'!$B$1:$M$636,4,0)</f>
        <v>Vaibhav Agarwal</v>
      </c>
      <c r="C220" s="40" t="str">
        <f>VLOOKUP($A220,'HelpDesk Data'!$B$1:$M$636,10,0)</f>
        <v>Satellite M200</v>
      </c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8.0" customHeight="1">
      <c r="A221" s="30" t="s">
        <v>1693</v>
      </c>
      <c r="B221" s="40" t="str">
        <f>VLOOKUP($A221,'HelpDesk Data'!$B$1:$M$636,4,0)</f>
        <v>Vidya </v>
      </c>
      <c r="C221" s="40" t="str">
        <f>VLOOKUP($A221,'HelpDesk Data'!$B$1:$M$636,10,0)</f>
        <v>Satellite M300</v>
      </c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8.0" customHeight="1">
      <c r="A222" s="30" t="s">
        <v>1470</v>
      </c>
      <c r="B222" s="40" t="str">
        <f>VLOOKUP($A222,'HelpDesk Data'!$B$1:$M$636,4,0)</f>
        <v>Vikas</v>
      </c>
      <c r="C222" s="40" t="str">
        <f>VLOOKUP($A222,'HelpDesk Data'!$B$1:$M$636,10,0)</f>
        <v>Satellite L310</v>
      </c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8.0" customHeight="1">
      <c r="A223" s="30" t="s">
        <v>2000</v>
      </c>
      <c r="B223" s="40" t="str">
        <f>VLOOKUP($A223,'HelpDesk Data'!$B$1:$M$636,4,0)</f>
        <v>Vikas</v>
      </c>
      <c r="C223" s="40" t="str">
        <f>VLOOKUP($A223,'HelpDesk Data'!$B$1:$M$636,10,0)</f>
        <v>Satellite L310</v>
      </c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8.0" customHeight="1">
      <c r="A224" s="30" t="s">
        <v>2118</v>
      </c>
      <c r="B224" s="40" t="str">
        <f>VLOOKUP($A224,'HelpDesk Data'!$B$1:$M$636,4,0)</f>
        <v>Vikas</v>
      </c>
      <c r="C224" s="40" t="str">
        <f>VLOOKUP($A224,'HelpDesk Data'!$B$1:$M$636,10,0)</f>
        <v>Tecra A9</v>
      </c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8.0" customHeight="1">
      <c r="A225" s="30" t="s">
        <v>1290</v>
      </c>
      <c r="B225" s="40" t="str">
        <f>VLOOKUP($A225,'HelpDesk Data'!$B$1:$M$636,4,0)</f>
        <v>Vikas Jain</v>
      </c>
      <c r="C225" s="40" t="str">
        <f>VLOOKUP($A225,'HelpDesk Data'!$B$1:$M$636,10,0)</f>
        <v>Satellite A200</v>
      </c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8.0" customHeight="1">
      <c r="A226" s="30" t="s">
        <v>1644</v>
      </c>
      <c r="B226" s="40" t="str">
        <f>VLOOKUP($A226,'HelpDesk Data'!$B$1:$M$636,4,0)</f>
        <v>Vikas Sharma</v>
      </c>
      <c r="C226" s="40" t="str">
        <f>VLOOKUP($A226,'HelpDesk Data'!$B$1:$M$636,10,0)</f>
        <v>Satellite A300</v>
      </c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8.0" customHeight="1">
      <c r="A227" s="30" t="s">
        <v>1020</v>
      </c>
      <c r="B227" s="40" t="str">
        <f>VLOOKUP($A227,'HelpDesk Data'!$B$1:$M$636,4,0)</f>
        <v>vikash </v>
      </c>
      <c r="C227" s="40" t="str">
        <f>VLOOKUP($A227,'HelpDesk Data'!$B$1:$M$636,10,0)</f>
        <v>Satellite A100</v>
      </c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8.0" customHeight="1">
      <c r="A228" s="30" t="s">
        <v>1789</v>
      </c>
      <c r="B228" s="40" t="str">
        <f>VLOOKUP($A228,'HelpDesk Data'!$B$1:$M$636,4,0)</f>
        <v>Vikram Prasad</v>
      </c>
      <c r="C228" s="40" t="str">
        <f>VLOOKUP($A228,'HelpDesk Data'!$B$1:$M$636,10,0)</f>
        <v>Portege M800</v>
      </c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8.0" customHeight="1">
      <c r="A229" s="30" t="s">
        <v>1299</v>
      </c>
      <c r="B229" s="40" t="str">
        <f>VLOOKUP($A229,'HelpDesk Data'!$B$1:$M$636,4,0)</f>
        <v>Vimal Vikas</v>
      </c>
      <c r="C229" s="40" t="str">
        <f>VLOOKUP($A229,'HelpDesk Data'!$B$1:$M$636,10,0)</f>
        <v>Satellite M200</v>
      </c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8.0" customHeight="1">
      <c r="A230" s="30" t="s">
        <v>1376</v>
      </c>
      <c r="B230" s="40" t="str">
        <f>VLOOKUP($A230,'HelpDesk Data'!$B$1:$M$636,4,0)</f>
        <v>Vimlesh</v>
      </c>
      <c r="C230" s="40" t="str">
        <f>VLOOKUP($A230,'HelpDesk Data'!$B$1:$M$636,10,0)</f>
        <v>Satellite A300</v>
      </c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8.0" customHeight="1">
      <c r="A231" s="30" t="s">
        <v>1784</v>
      </c>
      <c r="B231" s="40" t="str">
        <f>VLOOKUP($A231,'HelpDesk Data'!$B$1:$M$636,4,0)</f>
        <v>Vimlesh</v>
      </c>
      <c r="C231" s="40" t="str">
        <f>VLOOKUP($A231,'HelpDesk Data'!$B$1:$M$636,10,0)</f>
        <v>Satellite M300</v>
      </c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8.0" customHeight="1">
      <c r="A232" s="30" t="s">
        <v>1786</v>
      </c>
      <c r="B232" s="40" t="str">
        <f>VLOOKUP($A232,'HelpDesk Data'!$B$1:$M$636,4,0)</f>
        <v>Vimlesh </v>
      </c>
      <c r="C232" s="40" t="str">
        <f>VLOOKUP($A232,'HelpDesk Data'!$B$1:$M$636,10,0)</f>
        <v>Satellite L310</v>
      </c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8.0" customHeight="1">
      <c r="A233" s="30" t="s">
        <v>1173</v>
      </c>
      <c r="B233" s="40" t="str">
        <f>VLOOKUP($A233,'HelpDesk Data'!$B$1:$M$636,4,0)</f>
        <v>Vindal chima</v>
      </c>
      <c r="C233" s="40" t="str">
        <f>VLOOKUP($A233,'HelpDesk Data'!$B$1:$M$636,10,0)</f>
        <v>Satellite A200</v>
      </c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ht="18.0" customHeight="1">
      <c r="A234" s="30" t="s">
        <v>2321</v>
      </c>
      <c r="B234" s="40" t="str">
        <f>VLOOKUP($A234,'HelpDesk Data'!$B$1:$M$636,4,0)</f>
        <v>Vineeta</v>
      </c>
      <c r="C234" s="40" t="str">
        <f>VLOOKUP($A234,'HelpDesk Data'!$B$1:$M$636,10,0)</f>
        <v>Satellite L30</v>
      </c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ht="18.0" customHeight="1">
      <c r="A235" s="30" t="s">
        <v>2289</v>
      </c>
      <c r="B235" s="40" t="str">
        <f>VLOOKUP($A235,'HelpDesk Data'!$B$1:$M$636,4,0)</f>
        <v>Vinod Kumar Srivastav</v>
      </c>
      <c r="C235" s="40" t="str">
        <f>VLOOKUP($A235,'HelpDesk Data'!$B$1:$M$636,10,0)</f>
        <v>Satellite M115</v>
      </c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ht="18.0" customHeight="1">
      <c r="A236" s="30" t="s">
        <v>1480</v>
      </c>
      <c r="B236" s="40" t="str">
        <f>VLOOKUP($A236,'HelpDesk Data'!$B$1:$M$636,4,0)</f>
        <v>Vishal</v>
      </c>
      <c r="C236" s="40" t="str">
        <f>VLOOKUP($A236,'HelpDesk Data'!$B$1:$M$636,10,0)</f>
        <v>Satellite M300</v>
      </c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ht="18.0" customHeight="1">
      <c r="A237" s="30" t="s">
        <v>1978</v>
      </c>
      <c r="B237" s="40" t="str">
        <f>VLOOKUP($A237,'HelpDesk Data'!$B$1:$M$636,4,0)</f>
        <v>VISHWANATH SHAHU</v>
      </c>
      <c r="C237" s="40" t="str">
        <f>VLOOKUP($A237,'HelpDesk Data'!$B$1:$M$636,10,0)</f>
        <v>Tecra M3</v>
      </c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ht="18.0" customHeight="1">
      <c r="A238" s="30" t="s">
        <v>1262</v>
      </c>
      <c r="B238" s="40" t="str">
        <f>VLOOKUP($A238,'HelpDesk Data'!$B$1:$M$636,4,0)</f>
        <v>Vivan Malhotra</v>
      </c>
      <c r="C238" s="40" t="str">
        <f>VLOOKUP($A238,'HelpDesk Data'!$B$1:$M$636,10,0)</f>
        <v>Satellite Pro A120</v>
      </c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ht="18.0" customHeight="1">
      <c r="A239" s="30" t="s">
        <v>2240</v>
      </c>
      <c r="B239" s="40" t="str">
        <f>VLOOKUP($A239,'HelpDesk Data'!$B$1:$M$636,4,0)</f>
        <v>vivek</v>
      </c>
      <c r="C239" s="40" t="str">
        <f>VLOOKUP($A239,'HelpDesk Data'!$B$1:$M$636,10,0)</f>
        <v>Satellite L300</v>
      </c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ht="18.0" customHeight="1">
      <c r="A240" s="30" t="s">
        <v>1767</v>
      </c>
      <c r="B240" s="40" t="str">
        <f>VLOOKUP($A240,'HelpDesk Data'!$B$1:$M$636,4,0)</f>
        <v>Vivek Batra</v>
      </c>
      <c r="C240" s="40" t="str">
        <f>VLOOKUP($A240,'HelpDesk Data'!$B$1:$M$636,10,0)</f>
        <v>Satellite M200</v>
      </c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ht="18.0" customHeight="1">
      <c r="A241" s="30" t="s">
        <v>1588</v>
      </c>
      <c r="B241" s="40" t="str">
        <f>VLOOKUP($A241,'HelpDesk Data'!$B$1:$M$636,4,0)</f>
        <v>Yash  Sharma</v>
      </c>
      <c r="C241" s="40" t="str">
        <f>VLOOKUP($A241,'HelpDesk Data'!$B$1:$M$636,10,0)</f>
        <v>Satellite Pro A200</v>
      </c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ht="18.0" customHeight="1">
      <c r="A242" s="30" t="s">
        <v>2300</v>
      </c>
      <c r="B242" s="40" t="str">
        <f>VLOOKUP($A242,'HelpDesk Data'!$B$1:$M$636,4,0)</f>
        <v>Yogesh</v>
      </c>
      <c r="C242" s="40" t="str">
        <f>VLOOKUP($A242,'HelpDesk Data'!$B$1:$M$636,10,0)</f>
        <v>Satellite L310</v>
      </c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ht="18.0" customHeight="1">
      <c r="A243" s="30" t="s">
        <v>2147</v>
      </c>
      <c r="B243" s="40" t="str">
        <f>VLOOKUP($A243,'HelpDesk Data'!$B$1:$M$636,4,0)</f>
        <v>Yogesh Garg</v>
      </c>
      <c r="C243" s="40" t="str">
        <f>VLOOKUP($A243,'HelpDesk Data'!$B$1:$M$636,10,0)</f>
        <v>Satellite Pro A120</v>
      </c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ht="18.0" customHeight="1">
      <c r="A244" s="70"/>
      <c r="B244" s="70"/>
      <c r="C244" s="73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ht="18.0" customHeight="1">
      <c r="A245" s="70"/>
      <c r="B245" s="70"/>
      <c r="C245" s="73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ht="18.0" customHeight="1">
      <c r="A246" s="70"/>
      <c r="B246" s="70"/>
      <c r="C246" s="73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ht="18.0" customHeight="1">
      <c r="A247" s="70"/>
      <c r="B247" s="70"/>
      <c r="C247" s="73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ht="18.0" customHeight="1">
      <c r="A248" s="70"/>
      <c r="B248" s="70"/>
      <c r="C248" s="73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ht="18.0" customHeight="1">
      <c r="A249" s="70"/>
      <c r="B249" s="70"/>
      <c r="C249" s="73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ht="18.0" customHeight="1">
      <c r="A250" s="70"/>
      <c r="B250" s="70"/>
      <c r="C250" s="73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ht="18.0" customHeight="1">
      <c r="A251" s="70"/>
      <c r="B251" s="70"/>
      <c r="C251" s="73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ht="18.0" customHeight="1">
      <c r="A252" s="70"/>
      <c r="B252" s="70"/>
      <c r="C252" s="73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ht="18.0" customHeight="1">
      <c r="A253" s="70"/>
      <c r="B253" s="70"/>
      <c r="C253" s="73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ht="18.0" customHeight="1">
      <c r="A254" s="70"/>
      <c r="B254" s="70"/>
      <c r="C254" s="73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ht="18.0" customHeight="1">
      <c r="A255" s="70"/>
      <c r="B255" s="70"/>
      <c r="C255" s="73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ht="18.0" customHeight="1">
      <c r="A256" s="70"/>
      <c r="B256" s="70"/>
      <c r="C256" s="73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ht="18.0" customHeight="1">
      <c r="A257" s="70"/>
      <c r="B257" s="70"/>
      <c r="C257" s="73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ht="18.0" customHeight="1">
      <c r="A258" s="70"/>
      <c r="B258" s="70"/>
      <c r="C258" s="73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ht="18.0" customHeight="1">
      <c r="A259" s="70"/>
      <c r="B259" s="70"/>
      <c r="C259" s="73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ht="18.0" customHeight="1">
      <c r="A260" s="70"/>
      <c r="B260" s="70"/>
      <c r="C260" s="73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ht="18.0" customHeight="1">
      <c r="A261" s="70"/>
      <c r="B261" s="70"/>
      <c r="C261" s="73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ht="18.0" customHeight="1">
      <c r="A262" s="70"/>
      <c r="B262" s="70"/>
      <c r="C262" s="73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ht="18.0" customHeight="1">
      <c r="A263" s="70"/>
      <c r="B263" s="70"/>
      <c r="C263" s="73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ht="18.0" customHeight="1">
      <c r="A264" s="70"/>
      <c r="B264" s="70"/>
      <c r="C264" s="73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ht="18.0" customHeight="1">
      <c r="A265" s="70"/>
      <c r="B265" s="70"/>
      <c r="C265" s="73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ht="18.0" customHeight="1">
      <c r="A266" s="70"/>
      <c r="B266" s="70"/>
      <c r="C266" s="73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ht="18.0" customHeight="1">
      <c r="A267" s="70"/>
      <c r="B267" s="70"/>
      <c r="C267" s="73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ht="18.0" customHeight="1">
      <c r="A268" s="70"/>
      <c r="B268" s="70"/>
      <c r="C268" s="73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ht="18.0" customHeight="1">
      <c r="A269" s="70"/>
      <c r="B269" s="70"/>
      <c r="C269" s="73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ht="18.0" customHeight="1">
      <c r="A270" s="70"/>
      <c r="B270" s="70"/>
      <c r="C270" s="73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ht="18.0" customHeight="1">
      <c r="A271" s="70"/>
      <c r="B271" s="70"/>
      <c r="C271" s="73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ht="18.0" customHeight="1">
      <c r="A272" s="70"/>
      <c r="B272" s="70"/>
      <c r="C272" s="73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ht="18.0" customHeight="1">
      <c r="A273" s="70"/>
      <c r="B273" s="70"/>
      <c r="C273" s="73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ht="18.0" customHeight="1">
      <c r="A274" s="70"/>
      <c r="B274" s="70"/>
      <c r="C274" s="73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ht="18.0" customHeight="1">
      <c r="A275" s="70"/>
      <c r="B275" s="70"/>
      <c r="C275" s="73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ht="18.0" customHeight="1">
      <c r="A276" s="70"/>
      <c r="B276" s="70"/>
      <c r="C276" s="73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ht="18.0" customHeight="1">
      <c r="A277" s="70"/>
      <c r="B277" s="70"/>
      <c r="C277" s="73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ht="18.0" customHeight="1">
      <c r="A278" s="70"/>
      <c r="B278" s="70"/>
      <c r="C278" s="73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ht="18.0" customHeight="1">
      <c r="A279" s="70"/>
      <c r="B279" s="70"/>
      <c r="C279" s="73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ht="18.0" customHeight="1">
      <c r="A280" s="70"/>
      <c r="B280" s="70"/>
      <c r="C280" s="73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ht="18.0" customHeight="1">
      <c r="A281" s="70"/>
      <c r="B281" s="70"/>
      <c r="C281" s="73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ht="18.0" customHeight="1">
      <c r="A282" s="70"/>
      <c r="B282" s="70"/>
      <c r="C282" s="73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ht="18.0" customHeight="1">
      <c r="A283" s="70"/>
      <c r="B283" s="70"/>
      <c r="C283" s="73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ht="18.0" customHeight="1">
      <c r="A284" s="70"/>
      <c r="B284" s="70"/>
      <c r="C284" s="73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ht="18.0" customHeight="1">
      <c r="A285" s="70"/>
      <c r="B285" s="70"/>
      <c r="C285" s="73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ht="18.0" customHeight="1">
      <c r="A286" s="70"/>
      <c r="B286" s="70"/>
      <c r="C286" s="73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ht="18.0" customHeight="1">
      <c r="A287" s="70"/>
      <c r="B287" s="70"/>
      <c r="C287" s="73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ht="18.0" customHeight="1">
      <c r="A288" s="70"/>
      <c r="B288" s="70"/>
      <c r="C288" s="73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ht="18.0" customHeight="1">
      <c r="A289" s="70"/>
      <c r="B289" s="70"/>
      <c r="C289" s="73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ht="18.0" customHeight="1">
      <c r="A290" s="70"/>
      <c r="B290" s="70"/>
      <c r="C290" s="73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ht="18.0" customHeight="1">
      <c r="A291" s="70"/>
      <c r="B291" s="70"/>
      <c r="C291" s="73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ht="18.0" customHeight="1">
      <c r="A292" s="70"/>
      <c r="B292" s="70"/>
      <c r="C292" s="73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ht="18.0" customHeight="1">
      <c r="A293" s="70"/>
      <c r="B293" s="70"/>
      <c r="C293" s="73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ht="18.0" customHeight="1">
      <c r="A294" s="70"/>
      <c r="B294" s="70"/>
      <c r="C294" s="73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ht="18.0" customHeight="1">
      <c r="A295" s="70"/>
      <c r="B295" s="70"/>
      <c r="C295" s="73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ht="18.0" customHeight="1">
      <c r="A296" s="70"/>
      <c r="B296" s="70"/>
      <c r="C296" s="73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ht="18.0" customHeight="1">
      <c r="A297" s="70"/>
      <c r="B297" s="70"/>
      <c r="C297" s="73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ht="18.0" customHeight="1">
      <c r="A298" s="70"/>
      <c r="B298" s="70"/>
      <c r="C298" s="73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ht="18.0" customHeight="1">
      <c r="A299" s="70"/>
      <c r="B299" s="70"/>
      <c r="C299" s="73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ht="18.0" customHeight="1">
      <c r="A300" s="70"/>
      <c r="B300" s="70"/>
      <c r="C300" s="73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ht="18.0" customHeight="1">
      <c r="A301" s="70"/>
      <c r="B301" s="70"/>
      <c r="C301" s="73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ht="18.0" customHeight="1">
      <c r="A302" s="70"/>
      <c r="B302" s="70"/>
      <c r="C302" s="73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ht="18.0" customHeight="1">
      <c r="A303" s="70"/>
      <c r="B303" s="70"/>
      <c r="C303" s="73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ht="18.0" customHeight="1">
      <c r="A304" s="70"/>
      <c r="B304" s="70"/>
      <c r="C304" s="73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ht="18.0" customHeight="1">
      <c r="A305" s="70"/>
      <c r="B305" s="70"/>
      <c r="C305" s="73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ht="18.0" customHeight="1">
      <c r="A306" s="70"/>
      <c r="B306" s="70"/>
      <c r="C306" s="73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ht="18.0" customHeight="1">
      <c r="A307" s="70"/>
      <c r="B307" s="70"/>
      <c r="C307" s="73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ht="18.0" customHeight="1">
      <c r="A308" s="70"/>
      <c r="B308" s="70"/>
      <c r="C308" s="73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ht="18.0" customHeight="1">
      <c r="A309" s="70"/>
      <c r="B309" s="70"/>
      <c r="C309" s="73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ht="18.0" customHeight="1">
      <c r="A310" s="70"/>
      <c r="B310" s="70"/>
      <c r="C310" s="73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ht="18.0" customHeight="1">
      <c r="A311" s="70"/>
      <c r="B311" s="70"/>
      <c r="C311" s="73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ht="18.0" customHeight="1">
      <c r="A312" s="70"/>
      <c r="B312" s="70"/>
      <c r="C312" s="73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ht="18.0" customHeight="1">
      <c r="A313" s="70"/>
      <c r="B313" s="70"/>
      <c r="C313" s="73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ht="18.0" customHeight="1">
      <c r="A314" s="70"/>
      <c r="B314" s="70"/>
      <c r="C314" s="73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ht="18.0" customHeight="1">
      <c r="A315" s="70"/>
      <c r="B315" s="70"/>
      <c r="C315" s="73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ht="18.0" customHeight="1">
      <c r="A316" s="70"/>
      <c r="B316" s="70"/>
      <c r="C316" s="73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ht="18.0" customHeight="1">
      <c r="A317" s="70"/>
      <c r="B317" s="70"/>
      <c r="C317" s="73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ht="18.0" customHeight="1">
      <c r="A318" s="70"/>
      <c r="B318" s="70"/>
      <c r="C318" s="73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ht="18.0" customHeight="1">
      <c r="A319" s="70"/>
      <c r="B319" s="70"/>
      <c r="C319" s="73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ht="18.0" customHeight="1">
      <c r="A320" s="70"/>
      <c r="B320" s="70"/>
      <c r="C320" s="73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ht="18.0" customHeight="1">
      <c r="A321" s="70"/>
      <c r="B321" s="70"/>
      <c r="C321" s="73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ht="18.0" customHeight="1">
      <c r="A322" s="70"/>
      <c r="B322" s="70"/>
      <c r="C322" s="73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ht="18.0" customHeight="1">
      <c r="A323" s="70"/>
      <c r="B323" s="70"/>
      <c r="C323" s="73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ht="18.0" customHeight="1">
      <c r="A324" s="70"/>
      <c r="B324" s="70"/>
      <c r="C324" s="73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ht="18.0" customHeight="1">
      <c r="A325" s="70"/>
      <c r="B325" s="70"/>
      <c r="C325" s="73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ht="18.0" customHeight="1">
      <c r="A326" s="70"/>
      <c r="B326" s="70"/>
      <c r="C326" s="73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ht="18.0" customHeight="1">
      <c r="A327" s="70"/>
      <c r="B327" s="70"/>
      <c r="C327" s="73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ht="18.0" customHeight="1">
      <c r="A328" s="70"/>
      <c r="B328" s="70"/>
      <c r="C328" s="73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ht="18.0" customHeight="1">
      <c r="A329" s="70"/>
      <c r="B329" s="70"/>
      <c r="C329" s="73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ht="18.0" customHeight="1">
      <c r="A330" s="70"/>
      <c r="B330" s="70"/>
      <c r="C330" s="73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ht="18.0" customHeight="1">
      <c r="A331" s="70"/>
      <c r="B331" s="70"/>
      <c r="C331" s="73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ht="18.0" customHeight="1">
      <c r="A332" s="70"/>
      <c r="B332" s="70"/>
      <c r="C332" s="73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ht="18.0" customHeight="1">
      <c r="A333" s="70"/>
      <c r="B333" s="70"/>
      <c r="C333" s="73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ht="18.0" customHeight="1">
      <c r="A334" s="70"/>
      <c r="B334" s="70"/>
      <c r="C334" s="73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ht="18.0" customHeight="1">
      <c r="A335" s="70"/>
      <c r="B335" s="70"/>
      <c r="C335" s="73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ht="18.0" customHeight="1">
      <c r="A336" s="70"/>
      <c r="B336" s="70"/>
      <c r="C336" s="73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ht="18.0" customHeight="1">
      <c r="A337" s="70"/>
      <c r="B337" s="70"/>
      <c r="C337" s="73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ht="18.0" customHeight="1">
      <c r="A338" s="70"/>
      <c r="B338" s="70"/>
      <c r="C338" s="73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ht="18.0" customHeight="1">
      <c r="A339" s="70"/>
      <c r="B339" s="70"/>
      <c r="C339" s="73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ht="18.0" customHeight="1">
      <c r="A340" s="70"/>
      <c r="B340" s="70"/>
      <c r="C340" s="73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ht="18.0" customHeight="1">
      <c r="A341" s="70"/>
      <c r="B341" s="70"/>
      <c r="C341" s="73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ht="18.0" customHeight="1">
      <c r="A342" s="70"/>
      <c r="B342" s="70"/>
      <c r="C342" s="73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ht="18.0" customHeight="1">
      <c r="A343" s="70"/>
      <c r="B343" s="70"/>
      <c r="C343" s="73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ht="18.0" customHeight="1">
      <c r="A344" s="70"/>
      <c r="B344" s="70"/>
      <c r="C344" s="73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ht="18.0" customHeight="1">
      <c r="A345" s="70"/>
      <c r="B345" s="70"/>
      <c r="C345" s="73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ht="18.0" customHeight="1">
      <c r="A346" s="70"/>
      <c r="B346" s="70"/>
      <c r="C346" s="73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ht="18.0" customHeight="1">
      <c r="A347" s="70"/>
      <c r="B347" s="70"/>
      <c r="C347" s="73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ht="18.0" customHeight="1">
      <c r="A348" s="70"/>
      <c r="B348" s="70"/>
      <c r="C348" s="73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ht="18.0" customHeight="1">
      <c r="A349" s="70"/>
      <c r="B349" s="70"/>
      <c r="C349" s="73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ht="18.0" customHeight="1">
      <c r="A350" s="70"/>
      <c r="B350" s="70"/>
      <c r="C350" s="73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ht="18.0" customHeight="1">
      <c r="A351" s="70"/>
      <c r="B351" s="70"/>
      <c r="C351" s="73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ht="18.0" customHeight="1">
      <c r="A352" s="70"/>
      <c r="B352" s="70"/>
      <c r="C352" s="73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ht="18.0" customHeight="1">
      <c r="A353" s="70"/>
      <c r="B353" s="70"/>
      <c r="C353" s="73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ht="18.0" customHeight="1">
      <c r="A354" s="70"/>
      <c r="B354" s="70"/>
      <c r="C354" s="73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ht="18.0" customHeight="1">
      <c r="A355" s="70"/>
      <c r="B355" s="70"/>
      <c r="C355" s="73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ht="18.0" customHeight="1">
      <c r="A356" s="70"/>
      <c r="B356" s="70"/>
      <c r="C356" s="73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ht="18.0" customHeight="1">
      <c r="A357" s="70"/>
      <c r="B357" s="70"/>
      <c r="C357" s="73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ht="18.0" customHeight="1">
      <c r="A358" s="70"/>
      <c r="B358" s="70"/>
      <c r="C358" s="73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ht="18.0" customHeight="1">
      <c r="A359" s="70"/>
      <c r="B359" s="70"/>
      <c r="C359" s="73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ht="18.0" customHeight="1">
      <c r="A360" s="70"/>
      <c r="B360" s="70"/>
      <c r="C360" s="73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ht="18.0" customHeight="1">
      <c r="A361" s="70"/>
      <c r="B361" s="70"/>
      <c r="C361" s="73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ht="18.0" customHeight="1">
      <c r="A362" s="70"/>
      <c r="B362" s="70"/>
      <c r="C362" s="73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ht="18.0" customHeight="1">
      <c r="A363" s="70"/>
      <c r="B363" s="70"/>
      <c r="C363" s="73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ht="18.0" customHeight="1">
      <c r="A364" s="70"/>
      <c r="B364" s="70"/>
      <c r="C364" s="73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ht="18.0" customHeight="1">
      <c r="A365" s="70"/>
      <c r="B365" s="70"/>
      <c r="C365" s="73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ht="18.0" customHeight="1">
      <c r="A366" s="70"/>
      <c r="B366" s="70"/>
      <c r="C366" s="73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ht="18.0" customHeight="1">
      <c r="A367" s="70"/>
      <c r="B367" s="70"/>
      <c r="C367" s="73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ht="18.0" customHeight="1">
      <c r="A368" s="70"/>
      <c r="B368" s="70"/>
      <c r="C368" s="73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ht="18.0" customHeight="1">
      <c r="A369" s="70"/>
      <c r="B369" s="70"/>
      <c r="C369" s="73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ht="18.0" customHeight="1">
      <c r="A370" s="70"/>
      <c r="B370" s="70"/>
      <c r="C370" s="73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ht="18.0" customHeight="1">
      <c r="A371" s="70"/>
      <c r="B371" s="70"/>
      <c r="C371" s="73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ht="18.0" customHeight="1">
      <c r="A372" s="70"/>
      <c r="B372" s="70"/>
      <c r="C372" s="73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ht="18.0" customHeight="1">
      <c r="A373" s="70"/>
      <c r="B373" s="70"/>
      <c r="C373" s="73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ht="18.0" customHeight="1">
      <c r="A374" s="70"/>
      <c r="B374" s="70"/>
      <c r="C374" s="73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ht="18.0" customHeight="1">
      <c r="A375" s="70"/>
      <c r="B375" s="70"/>
      <c r="C375" s="73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ht="18.0" customHeight="1">
      <c r="A376" s="70"/>
      <c r="B376" s="70"/>
      <c r="C376" s="73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ht="18.0" customHeight="1">
      <c r="A377" s="70"/>
      <c r="B377" s="70"/>
      <c r="C377" s="73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ht="18.0" customHeight="1">
      <c r="A378" s="70"/>
      <c r="B378" s="70"/>
      <c r="C378" s="73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ht="18.0" customHeight="1">
      <c r="A379" s="70"/>
      <c r="B379" s="70"/>
      <c r="C379" s="73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ht="18.0" customHeight="1">
      <c r="A380" s="70"/>
      <c r="B380" s="70"/>
      <c r="C380" s="73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ht="18.0" customHeight="1">
      <c r="A381" s="70"/>
      <c r="B381" s="70"/>
      <c r="C381" s="73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ht="18.0" customHeight="1">
      <c r="A382" s="70"/>
      <c r="B382" s="70"/>
      <c r="C382" s="73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ht="18.0" customHeight="1">
      <c r="A383" s="70"/>
      <c r="B383" s="70"/>
      <c r="C383" s="73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ht="18.0" customHeight="1">
      <c r="A384" s="70"/>
      <c r="B384" s="70"/>
      <c r="C384" s="73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ht="18.0" customHeight="1">
      <c r="A385" s="70"/>
      <c r="B385" s="70"/>
      <c r="C385" s="73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ht="18.0" customHeight="1">
      <c r="A386" s="70"/>
      <c r="B386" s="70"/>
      <c r="C386" s="73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ht="18.0" customHeight="1">
      <c r="A387" s="70"/>
      <c r="B387" s="70"/>
      <c r="C387" s="73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ht="18.0" customHeight="1">
      <c r="A388" s="70"/>
      <c r="B388" s="70"/>
      <c r="C388" s="73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ht="18.0" customHeight="1">
      <c r="A389" s="70"/>
      <c r="B389" s="70"/>
      <c r="C389" s="73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ht="18.0" customHeight="1">
      <c r="A390" s="70"/>
      <c r="B390" s="70"/>
      <c r="C390" s="73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ht="18.0" customHeight="1">
      <c r="A391" s="70"/>
      <c r="B391" s="70"/>
      <c r="C391" s="73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ht="18.0" customHeight="1">
      <c r="A392" s="70"/>
      <c r="B392" s="70"/>
      <c r="C392" s="73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ht="18.0" customHeight="1">
      <c r="A393" s="70"/>
      <c r="B393" s="70"/>
      <c r="C393" s="73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ht="18.0" customHeight="1">
      <c r="A394" s="70"/>
      <c r="B394" s="70"/>
      <c r="C394" s="73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ht="18.0" customHeight="1">
      <c r="A395" s="70"/>
      <c r="B395" s="70"/>
      <c r="C395" s="73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ht="18.0" customHeight="1">
      <c r="A396" s="70"/>
      <c r="B396" s="70"/>
      <c r="C396" s="73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ht="18.0" customHeight="1">
      <c r="A397" s="70"/>
      <c r="B397" s="70"/>
      <c r="C397" s="73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ht="18.0" customHeight="1">
      <c r="A398" s="70"/>
      <c r="B398" s="70"/>
      <c r="C398" s="73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ht="18.0" customHeight="1">
      <c r="A399" s="70"/>
      <c r="B399" s="70"/>
      <c r="C399" s="73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ht="18.0" customHeight="1">
      <c r="A400" s="70"/>
      <c r="B400" s="70"/>
      <c r="C400" s="73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ht="18.0" customHeight="1">
      <c r="A401" s="70"/>
      <c r="B401" s="70"/>
      <c r="C401" s="73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ht="18.0" customHeight="1">
      <c r="A402" s="70"/>
      <c r="B402" s="70"/>
      <c r="C402" s="73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ht="18.0" customHeight="1">
      <c r="A403" s="70"/>
      <c r="B403" s="70"/>
      <c r="C403" s="73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ht="18.0" customHeight="1">
      <c r="A404" s="70"/>
      <c r="B404" s="70"/>
      <c r="C404" s="73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ht="18.0" customHeight="1">
      <c r="A405" s="70"/>
      <c r="B405" s="70"/>
      <c r="C405" s="73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ht="18.0" customHeight="1">
      <c r="A406" s="70"/>
      <c r="B406" s="70"/>
      <c r="C406" s="73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ht="18.0" customHeight="1">
      <c r="A407" s="70"/>
      <c r="B407" s="70"/>
      <c r="C407" s="73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ht="18.0" customHeight="1">
      <c r="A408" s="70"/>
      <c r="B408" s="70"/>
      <c r="C408" s="73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ht="18.0" customHeight="1">
      <c r="A409" s="70"/>
      <c r="B409" s="70"/>
      <c r="C409" s="73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ht="18.0" customHeight="1">
      <c r="A410" s="70"/>
      <c r="B410" s="70"/>
      <c r="C410" s="73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ht="18.0" customHeight="1">
      <c r="A411" s="70"/>
      <c r="B411" s="70"/>
      <c r="C411" s="73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ht="18.0" customHeight="1">
      <c r="A412" s="70"/>
      <c r="B412" s="70"/>
      <c r="C412" s="73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ht="18.0" customHeight="1">
      <c r="A413" s="70"/>
      <c r="B413" s="70"/>
      <c r="C413" s="73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ht="18.0" customHeight="1">
      <c r="A414" s="70"/>
      <c r="B414" s="70"/>
      <c r="C414" s="73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ht="18.0" customHeight="1">
      <c r="A415" s="70"/>
      <c r="B415" s="70"/>
      <c r="C415" s="73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ht="18.0" customHeight="1">
      <c r="A416" s="70"/>
      <c r="B416" s="70"/>
      <c r="C416" s="73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ht="18.0" customHeight="1">
      <c r="A417" s="70"/>
      <c r="B417" s="70"/>
      <c r="C417" s="73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ht="18.0" customHeight="1">
      <c r="A418" s="70"/>
      <c r="B418" s="70"/>
      <c r="C418" s="73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ht="18.0" customHeight="1">
      <c r="A419" s="70"/>
      <c r="B419" s="70"/>
      <c r="C419" s="73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ht="18.0" customHeight="1">
      <c r="A420" s="70"/>
      <c r="B420" s="70"/>
      <c r="C420" s="73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ht="18.0" customHeight="1">
      <c r="A421" s="70"/>
      <c r="B421" s="70"/>
      <c r="C421" s="73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ht="18.0" customHeight="1">
      <c r="A422" s="70"/>
      <c r="B422" s="70"/>
      <c r="C422" s="73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ht="18.0" customHeight="1">
      <c r="A423" s="70"/>
      <c r="B423" s="70"/>
      <c r="C423" s="73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ht="18.0" customHeight="1">
      <c r="A424" s="70"/>
      <c r="B424" s="70"/>
      <c r="C424" s="73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ht="18.0" customHeight="1">
      <c r="A425" s="70"/>
      <c r="B425" s="70"/>
      <c r="C425" s="73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ht="18.0" customHeight="1">
      <c r="A426" s="70"/>
      <c r="B426" s="70"/>
      <c r="C426" s="73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ht="18.0" customHeight="1">
      <c r="A427" s="70"/>
      <c r="B427" s="70"/>
      <c r="C427" s="73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ht="18.0" customHeight="1">
      <c r="A428" s="70"/>
      <c r="B428" s="70"/>
      <c r="C428" s="73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ht="18.0" customHeight="1">
      <c r="A429" s="70"/>
      <c r="B429" s="70"/>
      <c r="C429" s="73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ht="18.0" customHeight="1">
      <c r="A430" s="70"/>
      <c r="B430" s="70"/>
      <c r="C430" s="73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ht="18.0" customHeight="1">
      <c r="A431" s="70"/>
      <c r="B431" s="70"/>
      <c r="C431" s="73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ht="18.0" customHeight="1">
      <c r="A432" s="70"/>
      <c r="B432" s="70"/>
      <c r="C432" s="73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ht="18.0" customHeight="1">
      <c r="A433" s="70"/>
      <c r="B433" s="70"/>
      <c r="C433" s="73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ht="18.0" customHeight="1">
      <c r="A434" s="70"/>
      <c r="B434" s="70"/>
      <c r="C434" s="73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ht="18.0" customHeight="1">
      <c r="A435" s="70"/>
      <c r="B435" s="70"/>
      <c r="C435" s="73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ht="18.0" customHeight="1">
      <c r="A436" s="70"/>
      <c r="B436" s="70"/>
      <c r="C436" s="73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ht="18.0" customHeight="1">
      <c r="A437" s="70"/>
      <c r="B437" s="70"/>
      <c r="C437" s="73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ht="18.0" customHeight="1">
      <c r="A438" s="70"/>
      <c r="B438" s="70"/>
      <c r="C438" s="73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ht="18.0" customHeight="1">
      <c r="A439" s="70"/>
      <c r="B439" s="70"/>
      <c r="C439" s="73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ht="18.0" customHeight="1">
      <c r="A440" s="70"/>
      <c r="B440" s="70"/>
      <c r="C440" s="73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ht="18.0" customHeight="1">
      <c r="A441" s="70"/>
      <c r="B441" s="70"/>
      <c r="C441" s="73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ht="18.0" customHeight="1">
      <c r="A442" s="70"/>
      <c r="B442" s="70"/>
      <c r="C442" s="73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ht="18.0" customHeight="1">
      <c r="A443" s="70"/>
      <c r="B443" s="70"/>
      <c r="C443" s="73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ht="18.0" customHeight="1">
      <c r="A444" s="70"/>
      <c r="B444" s="70"/>
      <c r="C444" s="73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ht="18.0" customHeight="1">
      <c r="A445" s="70"/>
      <c r="B445" s="70"/>
      <c r="C445" s="73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ht="18.0" customHeight="1">
      <c r="A446" s="70"/>
      <c r="B446" s="70"/>
      <c r="C446" s="73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ht="18.0" customHeight="1">
      <c r="A447" s="70"/>
      <c r="B447" s="70"/>
      <c r="C447" s="73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ht="18.0" customHeight="1">
      <c r="A448" s="70"/>
      <c r="B448" s="70"/>
      <c r="C448" s="73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ht="18.0" customHeight="1">
      <c r="A449" s="70"/>
      <c r="B449" s="70"/>
      <c r="C449" s="73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ht="18.0" customHeight="1">
      <c r="A450" s="70"/>
      <c r="B450" s="70"/>
      <c r="C450" s="73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ht="18.0" customHeight="1">
      <c r="A451" s="70"/>
      <c r="B451" s="70"/>
      <c r="C451" s="73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ht="18.0" customHeight="1">
      <c r="A452" s="70"/>
      <c r="B452" s="70"/>
      <c r="C452" s="73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ht="18.0" customHeight="1">
      <c r="A453" s="70"/>
      <c r="B453" s="70"/>
      <c r="C453" s="73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ht="18.0" customHeight="1">
      <c r="A454" s="70"/>
      <c r="B454" s="70"/>
      <c r="C454" s="73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ht="18.0" customHeight="1">
      <c r="A455" s="70"/>
      <c r="B455" s="70"/>
      <c r="C455" s="73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ht="18.0" customHeight="1">
      <c r="A456" s="70"/>
      <c r="B456" s="70"/>
      <c r="C456" s="73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ht="18.0" customHeight="1">
      <c r="A457" s="70"/>
      <c r="B457" s="70"/>
      <c r="C457" s="73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ht="18.0" customHeight="1">
      <c r="A458" s="70"/>
      <c r="B458" s="70"/>
      <c r="C458" s="73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ht="18.0" customHeight="1">
      <c r="A459" s="70"/>
      <c r="B459" s="70"/>
      <c r="C459" s="73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ht="18.0" customHeight="1">
      <c r="A460" s="70"/>
      <c r="B460" s="70"/>
      <c r="C460" s="73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ht="18.0" customHeight="1">
      <c r="A461" s="70"/>
      <c r="B461" s="70"/>
      <c r="C461" s="73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ht="18.0" customHeight="1">
      <c r="A462" s="70"/>
      <c r="B462" s="70"/>
      <c r="C462" s="73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ht="18.0" customHeight="1">
      <c r="A463" s="70"/>
      <c r="B463" s="70"/>
      <c r="C463" s="73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ht="18.0" customHeight="1">
      <c r="A464" s="70"/>
      <c r="B464" s="70"/>
      <c r="C464" s="73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ht="18.0" customHeight="1">
      <c r="A465" s="70"/>
      <c r="B465" s="70"/>
      <c r="C465" s="73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ht="18.0" customHeight="1">
      <c r="A466" s="70"/>
      <c r="B466" s="70"/>
      <c r="C466" s="73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ht="18.0" customHeight="1">
      <c r="A467" s="70"/>
      <c r="B467" s="70"/>
      <c r="C467" s="73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ht="18.0" customHeight="1">
      <c r="A468" s="70"/>
      <c r="B468" s="70"/>
      <c r="C468" s="73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ht="18.0" customHeight="1">
      <c r="A469" s="70"/>
      <c r="B469" s="70"/>
      <c r="C469" s="73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ht="18.0" customHeight="1">
      <c r="A470" s="70"/>
      <c r="B470" s="70"/>
      <c r="C470" s="73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ht="18.0" customHeight="1">
      <c r="A471" s="70"/>
      <c r="B471" s="70"/>
      <c r="C471" s="73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ht="18.0" customHeight="1">
      <c r="A472" s="70"/>
      <c r="B472" s="70"/>
      <c r="C472" s="73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ht="18.0" customHeight="1">
      <c r="A473" s="70"/>
      <c r="B473" s="70"/>
      <c r="C473" s="73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ht="18.0" customHeight="1">
      <c r="A474" s="70"/>
      <c r="B474" s="70"/>
      <c r="C474" s="73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ht="18.0" customHeight="1">
      <c r="A475" s="70"/>
      <c r="B475" s="70"/>
      <c r="C475" s="73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ht="18.0" customHeight="1">
      <c r="A476" s="70"/>
      <c r="B476" s="70"/>
      <c r="C476" s="73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ht="18.0" customHeight="1">
      <c r="A477" s="70"/>
      <c r="B477" s="70"/>
      <c r="C477" s="73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ht="18.0" customHeight="1">
      <c r="A478" s="70"/>
      <c r="B478" s="70"/>
      <c r="C478" s="73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ht="18.0" customHeight="1">
      <c r="A479" s="70"/>
      <c r="B479" s="70"/>
      <c r="C479" s="73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ht="18.0" customHeight="1">
      <c r="A480" s="70"/>
      <c r="B480" s="70"/>
      <c r="C480" s="73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ht="18.0" customHeight="1">
      <c r="A481" s="70"/>
      <c r="B481" s="70"/>
      <c r="C481" s="73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ht="18.0" customHeight="1">
      <c r="A482" s="70"/>
      <c r="B482" s="70"/>
      <c r="C482" s="73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ht="18.0" customHeight="1">
      <c r="A483" s="70"/>
      <c r="B483" s="70"/>
      <c r="C483" s="73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ht="18.0" customHeight="1">
      <c r="A484" s="70"/>
      <c r="B484" s="70"/>
      <c r="C484" s="73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ht="18.0" customHeight="1">
      <c r="A485" s="70"/>
      <c r="B485" s="70"/>
      <c r="C485" s="73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ht="18.0" customHeight="1">
      <c r="A486" s="70"/>
      <c r="B486" s="70"/>
      <c r="C486" s="73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ht="18.0" customHeight="1">
      <c r="A487" s="70"/>
      <c r="B487" s="70"/>
      <c r="C487" s="73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ht="18.0" customHeight="1">
      <c r="A488" s="70"/>
      <c r="B488" s="70"/>
      <c r="C488" s="73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ht="18.0" customHeight="1">
      <c r="A489" s="70"/>
      <c r="B489" s="70"/>
      <c r="C489" s="73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ht="18.0" customHeight="1">
      <c r="A490" s="70"/>
      <c r="B490" s="70"/>
      <c r="C490" s="73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ht="18.0" customHeight="1">
      <c r="A491" s="70"/>
      <c r="B491" s="70"/>
      <c r="C491" s="73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ht="18.0" customHeight="1">
      <c r="A492" s="70"/>
      <c r="B492" s="70"/>
      <c r="C492" s="73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ht="18.0" customHeight="1">
      <c r="A493" s="70"/>
      <c r="B493" s="70"/>
      <c r="C493" s="73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ht="18.0" customHeight="1">
      <c r="A494" s="70"/>
      <c r="B494" s="70"/>
      <c r="C494" s="73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ht="18.0" customHeight="1">
      <c r="A495" s="70"/>
      <c r="B495" s="70"/>
      <c r="C495" s="73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ht="18.0" customHeight="1">
      <c r="A496" s="70"/>
      <c r="B496" s="70"/>
      <c r="C496" s="73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ht="18.0" customHeight="1">
      <c r="A497" s="70"/>
      <c r="B497" s="70"/>
      <c r="C497" s="73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ht="18.0" customHeight="1">
      <c r="A498" s="70"/>
      <c r="B498" s="70"/>
      <c r="C498" s="73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ht="18.0" customHeight="1">
      <c r="A499" s="70"/>
      <c r="B499" s="70"/>
      <c r="C499" s="73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ht="18.0" customHeight="1">
      <c r="A500" s="70"/>
      <c r="B500" s="70"/>
      <c r="C500" s="73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ht="18.0" customHeight="1">
      <c r="A501" s="70"/>
      <c r="B501" s="70"/>
      <c r="C501" s="73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ht="18.0" customHeight="1">
      <c r="A502" s="70"/>
      <c r="B502" s="70"/>
      <c r="C502" s="73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ht="18.0" customHeight="1">
      <c r="A503" s="70"/>
      <c r="B503" s="70"/>
      <c r="C503" s="73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ht="18.0" customHeight="1">
      <c r="A504" s="70"/>
      <c r="B504" s="70"/>
      <c r="C504" s="73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ht="18.0" customHeight="1">
      <c r="A505" s="70"/>
      <c r="B505" s="70"/>
      <c r="C505" s="73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ht="18.0" customHeight="1">
      <c r="A506" s="70"/>
      <c r="B506" s="70"/>
      <c r="C506" s="73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ht="18.0" customHeight="1">
      <c r="A507" s="70"/>
      <c r="B507" s="70"/>
      <c r="C507" s="73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ht="18.0" customHeight="1">
      <c r="A508" s="70"/>
      <c r="B508" s="70"/>
      <c r="C508" s="73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ht="18.0" customHeight="1">
      <c r="A509" s="70"/>
      <c r="B509" s="70"/>
      <c r="C509" s="73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ht="18.0" customHeight="1">
      <c r="A510" s="70"/>
      <c r="B510" s="70"/>
      <c r="C510" s="73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ht="18.0" customHeight="1">
      <c r="A511" s="70"/>
      <c r="B511" s="70"/>
      <c r="C511" s="73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ht="18.0" customHeight="1">
      <c r="A512" s="70"/>
      <c r="B512" s="70"/>
      <c r="C512" s="73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ht="18.0" customHeight="1">
      <c r="A513" s="70"/>
      <c r="B513" s="70"/>
      <c r="C513" s="73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ht="18.0" customHeight="1">
      <c r="A514" s="70"/>
      <c r="B514" s="70"/>
      <c r="C514" s="73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ht="18.0" customHeight="1">
      <c r="A515" s="70"/>
      <c r="B515" s="70"/>
      <c r="C515" s="73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ht="18.0" customHeight="1">
      <c r="A516" s="70"/>
      <c r="B516" s="70"/>
      <c r="C516" s="73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ht="18.0" customHeight="1">
      <c r="A517" s="70"/>
      <c r="B517" s="70"/>
      <c r="C517" s="73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ht="18.0" customHeight="1">
      <c r="A518" s="70"/>
      <c r="B518" s="70"/>
      <c r="C518" s="73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ht="18.0" customHeight="1">
      <c r="A519" s="70"/>
      <c r="B519" s="70"/>
      <c r="C519" s="73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ht="18.0" customHeight="1">
      <c r="A520" s="70"/>
      <c r="B520" s="70"/>
      <c r="C520" s="73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ht="18.0" customHeight="1">
      <c r="A521" s="70"/>
      <c r="B521" s="70"/>
      <c r="C521" s="73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ht="18.0" customHeight="1">
      <c r="A522" s="70"/>
      <c r="B522" s="70"/>
      <c r="C522" s="73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ht="18.0" customHeight="1">
      <c r="A523" s="70"/>
      <c r="B523" s="70"/>
      <c r="C523" s="73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ht="18.0" customHeight="1">
      <c r="A524" s="70"/>
      <c r="B524" s="70"/>
      <c r="C524" s="73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ht="18.0" customHeight="1">
      <c r="A525" s="70"/>
      <c r="B525" s="70"/>
      <c r="C525" s="73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ht="18.0" customHeight="1">
      <c r="A526" s="70"/>
      <c r="B526" s="70"/>
      <c r="C526" s="73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ht="18.0" customHeight="1">
      <c r="A527" s="70"/>
      <c r="B527" s="70"/>
      <c r="C527" s="73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ht="18.0" customHeight="1">
      <c r="A528" s="70"/>
      <c r="B528" s="70"/>
      <c r="C528" s="73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ht="18.0" customHeight="1">
      <c r="A529" s="70"/>
      <c r="B529" s="70"/>
      <c r="C529" s="73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ht="18.0" customHeight="1">
      <c r="A530" s="70"/>
      <c r="B530" s="70"/>
      <c r="C530" s="73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ht="18.0" customHeight="1">
      <c r="A531" s="70"/>
      <c r="B531" s="70"/>
      <c r="C531" s="73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ht="18.0" customHeight="1">
      <c r="A532" s="70"/>
      <c r="B532" s="70"/>
      <c r="C532" s="73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ht="18.0" customHeight="1">
      <c r="A533" s="70"/>
      <c r="B533" s="70"/>
      <c r="C533" s="73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ht="18.0" customHeight="1">
      <c r="A534" s="70"/>
      <c r="B534" s="70"/>
      <c r="C534" s="73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ht="18.0" customHeight="1">
      <c r="A535" s="70"/>
      <c r="B535" s="70"/>
      <c r="C535" s="73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ht="18.0" customHeight="1">
      <c r="A536" s="70"/>
      <c r="B536" s="70"/>
      <c r="C536" s="73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ht="18.0" customHeight="1">
      <c r="A537" s="70"/>
      <c r="B537" s="70"/>
      <c r="C537" s="73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ht="18.0" customHeight="1">
      <c r="A538" s="70"/>
      <c r="B538" s="70"/>
      <c r="C538" s="73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ht="18.0" customHeight="1">
      <c r="A539" s="70"/>
      <c r="B539" s="70"/>
      <c r="C539" s="73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ht="18.0" customHeight="1">
      <c r="A540" s="70"/>
      <c r="B540" s="70"/>
      <c r="C540" s="73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ht="18.0" customHeight="1">
      <c r="A541" s="70"/>
      <c r="B541" s="70"/>
      <c r="C541" s="73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ht="18.0" customHeight="1">
      <c r="A542" s="70"/>
      <c r="B542" s="70"/>
      <c r="C542" s="73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ht="18.0" customHeight="1">
      <c r="A543" s="70"/>
      <c r="B543" s="70"/>
      <c r="C543" s="73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ht="18.0" customHeight="1">
      <c r="A544" s="70"/>
      <c r="B544" s="70"/>
      <c r="C544" s="73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ht="18.0" customHeight="1">
      <c r="A545" s="70"/>
      <c r="B545" s="70"/>
      <c r="C545" s="73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ht="18.0" customHeight="1">
      <c r="A546" s="70"/>
      <c r="B546" s="70"/>
      <c r="C546" s="73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ht="18.0" customHeight="1">
      <c r="A547" s="70"/>
      <c r="B547" s="70"/>
      <c r="C547" s="73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ht="18.0" customHeight="1">
      <c r="A548" s="70"/>
      <c r="B548" s="70"/>
      <c r="C548" s="73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ht="18.0" customHeight="1">
      <c r="A549" s="70"/>
      <c r="B549" s="70"/>
      <c r="C549" s="73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ht="18.0" customHeight="1">
      <c r="A550" s="70"/>
      <c r="B550" s="70"/>
      <c r="C550" s="73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ht="18.0" customHeight="1">
      <c r="A551" s="70"/>
      <c r="B551" s="70"/>
      <c r="C551" s="73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ht="18.0" customHeight="1">
      <c r="A552" s="70"/>
      <c r="B552" s="70"/>
      <c r="C552" s="73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ht="18.0" customHeight="1">
      <c r="A553" s="70"/>
      <c r="B553" s="70"/>
      <c r="C553" s="73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ht="18.0" customHeight="1">
      <c r="A554" s="70"/>
      <c r="B554" s="70"/>
      <c r="C554" s="73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ht="18.0" customHeight="1">
      <c r="A555" s="70"/>
      <c r="B555" s="70"/>
      <c r="C555" s="73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ht="18.0" customHeight="1">
      <c r="A556" s="70"/>
      <c r="B556" s="70"/>
      <c r="C556" s="73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ht="18.0" customHeight="1">
      <c r="A557" s="70"/>
      <c r="B557" s="70"/>
      <c r="C557" s="73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ht="18.0" customHeight="1">
      <c r="A558" s="70"/>
      <c r="B558" s="70"/>
      <c r="C558" s="73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ht="18.0" customHeight="1">
      <c r="A559" s="70"/>
      <c r="B559" s="70"/>
      <c r="C559" s="73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ht="18.0" customHeight="1">
      <c r="A560" s="70"/>
      <c r="B560" s="70"/>
      <c r="C560" s="73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ht="18.0" customHeight="1">
      <c r="A561" s="70"/>
      <c r="B561" s="70"/>
      <c r="C561" s="73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ht="18.0" customHeight="1">
      <c r="A562" s="70"/>
      <c r="B562" s="70"/>
      <c r="C562" s="73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ht="18.0" customHeight="1">
      <c r="A563" s="70"/>
      <c r="B563" s="70"/>
      <c r="C563" s="73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ht="18.0" customHeight="1">
      <c r="A564" s="70"/>
      <c r="B564" s="70"/>
      <c r="C564" s="73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ht="18.0" customHeight="1">
      <c r="A565" s="70"/>
      <c r="B565" s="70"/>
      <c r="C565" s="73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ht="18.0" customHeight="1">
      <c r="A566" s="70"/>
      <c r="B566" s="70"/>
      <c r="C566" s="73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ht="18.0" customHeight="1">
      <c r="A567" s="70"/>
      <c r="B567" s="70"/>
      <c r="C567" s="73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ht="18.0" customHeight="1">
      <c r="A568" s="70"/>
      <c r="B568" s="70"/>
      <c r="C568" s="73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ht="18.0" customHeight="1">
      <c r="A569" s="70"/>
      <c r="B569" s="70"/>
      <c r="C569" s="73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ht="18.0" customHeight="1">
      <c r="A570" s="70"/>
      <c r="B570" s="70"/>
      <c r="C570" s="73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ht="18.0" customHeight="1">
      <c r="A571" s="70"/>
      <c r="B571" s="70"/>
      <c r="C571" s="73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ht="18.0" customHeight="1">
      <c r="A572" s="70"/>
      <c r="B572" s="70"/>
      <c r="C572" s="73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ht="18.0" customHeight="1">
      <c r="A573" s="70"/>
      <c r="B573" s="70"/>
      <c r="C573" s="73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ht="18.0" customHeight="1">
      <c r="A574" s="70"/>
      <c r="B574" s="70"/>
      <c r="C574" s="73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ht="18.0" customHeight="1">
      <c r="A575" s="70"/>
      <c r="B575" s="70"/>
      <c r="C575" s="73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ht="18.0" customHeight="1">
      <c r="A576" s="70"/>
      <c r="B576" s="70"/>
      <c r="C576" s="73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ht="18.0" customHeight="1">
      <c r="A577" s="70"/>
      <c r="B577" s="70"/>
      <c r="C577" s="73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ht="18.0" customHeight="1">
      <c r="A578" s="70"/>
      <c r="B578" s="70"/>
      <c r="C578" s="73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ht="18.0" customHeight="1">
      <c r="A579" s="70"/>
      <c r="B579" s="70"/>
      <c r="C579" s="73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ht="18.0" customHeight="1">
      <c r="A580" s="70"/>
      <c r="B580" s="70"/>
      <c r="C580" s="73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ht="18.0" customHeight="1">
      <c r="A581" s="70"/>
      <c r="B581" s="70"/>
      <c r="C581" s="73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ht="18.0" customHeight="1">
      <c r="A582" s="70"/>
      <c r="B582" s="70"/>
      <c r="C582" s="73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ht="18.0" customHeight="1">
      <c r="A583" s="70"/>
      <c r="B583" s="70"/>
      <c r="C583" s="73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ht="18.0" customHeight="1">
      <c r="A584" s="70"/>
      <c r="B584" s="70"/>
      <c r="C584" s="73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ht="18.0" customHeight="1">
      <c r="A585" s="70"/>
      <c r="B585" s="70"/>
      <c r="C585" s="73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ht="18.0" customHeight="1">
      <c r="A586" s="70"/>
      <c r="B586" s="70"/>
      <c r="C586" s="73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ht="18.0" customHeight="1">
      <c r="A587" s="70"/>
      <c r="B587" s="70"/>
      <c r="C587" s="73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ht="18.0" customHeight="1">
      <c r="A588" s="70"/>
      <c r="B588" s="70"/>
      <c r="C588" s="73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ht="18.0" customHeight="1">
      <c r="A589" s="70"/>
      <c r="B589" s="70"/>
      <c r="C589" s="73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ht="18.0" customHeight="1">
      <c r="A590" s="70"/>
      <c r="B590" s="70"/>
      <c r="C590" s="73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ht="18.0" customHeight="1">
      <c r="A591" s="70"/>
      <c r="B591" s="70"/>
      <c r="C591" s="73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ht="18.0" customHeight="1">
      <c r="A592" s="70"/>
      <c r="B592" s="70"/>
      <c r="C592" s="73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ht="18.0" customHeight="1">
      <c r="A593" s="70"/>
      <c r="B593" s="70"/>
      <c r="C593" s="73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ht="18.0" customHeight="1">
      <c r="A594" s="70"/>
      <c r="B594" s="70"/>
      <c r="C594" s="73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ht="18.0" customHeight="1">
      <c r="A595" s="70"/>
      <c r="B595" s="70"/>
      <c r="C595" s="73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ht="18.0" customHeight="1">
      <c r="A596" s="70"/>
      <c r="B596" s="70"/>
      <c r="C596" s="73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ht="18.0" customHeight="1">
      <c r="A597" s="70"/>
      <c r="B597" s="70"/>
      <c r="C597" s="73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ht="18.0" customHeight="1">
      <c r="A598" s="70"/>
      <c r="B598" s="70"/>
      <c r="C598" s="73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ht="18.0" customHeight="1">
      <c r="A599" s="70"/>
      <c r="B599" s="70"/>
      <c r="C599" s="73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ht="18.0" customHeight="1">
      <c r="A600" s="70"/>
      <c r="B600" s="70"/>
      <c r="C600" s="73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ht="18.0" customHeight="1">
      <c r="A601" s="70"/>
      <c r="B601" s="70"/>
      <c r="C601" s="73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ht="18.0" customHeight="1">
      <c r="A602" s="70"/>
      <c r="B602" s="70"/>
      <c r="C602" s="73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ht="18.0" customHeight="1">
      <c r="A603" s="70"/>
      <c r="B603" s="70"/>
      <c r="C603" s="73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ht="18.0" customHeight="1">
      <c r="A604" s="70"/>
      <c r="B604" s="70"/>
      <c r="C604" s="73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ht="18.0" customHeight="1">
      <c r="A605" s="70"/>
      <c r="B605" s="70"/>
      <c r="C605" s="73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ht="18.0" customHeight="1">
      <c r="A606" s="70"/>
      <c r="B606" s="70"/>
      <c r="C606" s="73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ht="18.0" customHeight="1">
      <c r="A607" s="70"/>
      <c r="B607" s="70"/>
      <c r="C607" s="73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ht="18.0" customHeight="1">
      <c r="A608" s="70"/>
      <c r="B608" s="70"/>
      <c r="C608" s="73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ht="18.0" customHeight="1">
      <c r="A609" s="70"/>
      <c r="B609" s="70"/>
      <c r="C609" s="73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ht="18.0" customHeight="1">
      <c r="A610" s="70"/>
      <c r="B610" s="70"/>
      <c r="C610" s="73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ht="18.0" customHeight="1">
      <c r="A611" s="70"/>
      <c r="B611" s="70"/>
      <c r="C611" s="73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ht="18.0" customHeight="1">
      <c r="A612" s="70"/>
      <c r="B612" s="70"/>
      <c r="C612" s="73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ht="18.0" customHeight="1">
      <c r="A613" s="70"/>
      <c r="B613" s="70"/>
      <c r="C613" s="73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ht="18.0" customHeight="1">
      <c r="A614" s="70"/>
      <c r="B614" s="70"/>
      <c r="C614" s="73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ht="18.0" customHeight="1">
      <c r="A615" s="70"/>
      <c r="B615" s="70"/>
      <c r="C615" s="73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ht="18.0" customHeight="1">
      <c r="A616" s="70"/>
      <c r="B616" s="70"/>
      <c r="C616" s="73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ht="18.0" customHeight="1">
      <c r="A617" s="70"/>
      <c r="B617" s="70"/>
      <c r="C617" s="73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ht="18.0" customHeight="1">
      <c r="A618" s="70"/>
      <c r="B618" s="70"/>
      <c r="C618" s="73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ht="18.0" customHeight="1">
      <c r="A619" s="70"/>
      <c r="B619" s="70"/>
      <c r="C619" s="73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ht="18.0" customHeight="1">
      <c r="A620" s="70"/>
      <c r="B620" s="70"/>
      <c r="C620" s="73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ht="18.0" customHeight="1">
      <c r="A621" s="70"/>
      <c r="B621" s="70"/>
      <c r="C621" s="73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ht="18.0" customHeight="1">
      <c r="A622" s="70"/>
      <c r="B622" s="70"/>
      <c r="C622" s="73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ht="18.0" customHeight="1">
      <c r="A623" s="70"/>
      <c r="B623" s="70"/>
      <c r="C623" s="73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ht="18.0" customHeight="1">
      <c r="A624" s="70"/>
      <c r="B624" s="70"/>
      <c r="C624" s="73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ht="18.0" customHeight="1">
      <c r="A625" s="70"/>
      <c r="B625" s="70"/>
      <c r="C625" s="73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ht="18.0" customHeight="1">
      <c r="A626" s="70"/>
      <c r="B626" s="70"/>
      <c r="C626" s="73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ht="18.0" customHeight="1">
      <c r="A627" s="70"/>
      <c r="B627" s="70"/>
      <c r="C627" s="73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ht="18.0" customHeight="1">
      <c r="A628" s="70"/>
      <c r="B628" s="70"/>
      <c r="C628" s="73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ht="18.0" customHeight="1">
      <c r="A629" s="70"/>
      <c r="B629" s="70"/>
      <c r="C629" s="73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ht="18.0" customHeight="1">
      <c r="A630" s="70"/>
      <c r="B630" s="70"/>
      <c r="C630" s="73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ht="18.0" customHeight="1">
      <c r="A631" s="70"/>
      <c r="B631" s="70"/>
      <c r="C631" s="73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ht="18.0" customHeight="1">
      <c r="A632" s="70"/>
      <c r="B632" s="70"/>
      <c r="C632" s="73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ht="18.0" customHeight="1">
      <c r="A633" s="70"/>
      <c r="B633" s="70"/>
      <c r="C633" s="73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ht="18.0" customHeight="1">
      <c r="A634" s="70"/>
      <c r="B634" s="70"/>
      <c r="C634" s="73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ht="18.0" customHeight="1">
      <c r="A635" s="70"/>
      <c r="B635" s="70"/>
      <c r="C635" s="73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ht="18.0" customHeight="1">
      <c r="A636" s="70"/>
      <c r="B636" s="70"/>
      <c r="C636" s="73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ht="18.0" customHeight="1">
      <c r="A637" s="70"/>
      <c r="B637" s="70"/>
      <c r="C637" s="73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ht="18.0" customHeight="1">
      <c r="A638" s="70"/>
      <c r="B638" s="70"/>
      <c r="C638" s="73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ht="18.0" customHeight="1">
      <c r="A639" s="70"/>
      <c r="B639" s="70"/>
      <c r="C639" s="73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ht="18.0" customHeight="1">
      <c r="A640" s="70"/>
      <c r="B640" s="70"/>
      <c r="C640" s="73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ht="18.0" customHeight="1">
      <c r="A641" s="70"/>
      <c r="B641" s="70"/>
      <c r="C641" s="73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ht="18.0" customHeight="1">
      <c r="A642" s="70"/>
      <c r="B642" s="70"/>
      <c r="C642" s="73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ht="18.0" customHeight="1">
      <c r="A643" s="70"/>
      <c r="B643" s="70"/>
      <c r="C643" s="73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ht="18.0" customHeight="1">
      <c r="A644" s="70"/>
      <c r="B644" s="70"/>
      <c r="C644" s="73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ht="18.0" customHeight="1">
      <c r="A645" s="70"/>
      <c r="B645" s="70"/>
      <c r="C645" s="73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ht="18.0" customHeight="1">
      <c r="A646" s="70"/>
      <c r="B646" s="70"/>
      <c r="C646" s="73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ht="18.0" customHeight="1">
      <c r="A647" s="70"/>
      <c r="B647" s="70"/>
      <c r="C647" s="73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ht="18.0" customHeight="1">
      <c r="A648" s="70"/>
      <c r="B648" s="70"/>
      <c r="C648" s="73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ht="18.0" customHeight="1">
      <c r="A649" s="70"/>
      <c r="B649" s="70"/>
      <c r="C649" s="73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ht="18.0" customHeight="1">
      <c r="A650" s="70"/>
      <c r="B650" s="70"/>
      <c r="C650" s="73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ht="18.0" customHeight="1">
      <c r="A651" s="70"/>
      <c r="B651" s="70"/>
      <c r="C651" s="73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ht="18.0" customHeight="1">
      <c r="A652" s="70"/>
      <c r="B652" s="70"/>
      <c r="C652" s="73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ht="18.0" customHeight="1">
      <c r="A653" s="70"/>
      <c r="B653" s="70"/>
      <c r="C653" s="73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ht="18.0" customHeight="1">
      <c r="A654" s="70"/>
      <c r="B654" s="70"/>
      <c r="C654" s="73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ht="18.0" customHeight="1">
      <c r="A655" s="70"/>
      <c r="B655" s="70"/>
      <c r="C655" s="73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ht="18.0" customHeight="1">
      <c r="A656" s="70"/>
      <c r="B656" s="70"/>
      <c r="C656" s="73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ht="18.0" customHeight="1">
      <c r="A657" s="70"/>
      <c r="B657" s="70"/>
      <c r="C657" s="73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ht="18.0" customHeight="1">
      <c r="A658" s="70"/>
      <c r="B658" s="70"/>
      <c r="C658" s="73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ht="18.0" customHeight="1">
      <c r="A659" s="70"/>
      <c r="B659" s="70"/>
      <c r="C659" s="73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ht="18.0" customHeight="1">
      <c r="A660" s="70"/>
      <c r="B660" s="70"/>
      <c r="C660" s="73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ht="18.0" customHeight="1">
      <c r="A661" s="70"/>
      <c r="B661" s="70"/>
      <c r="C661" s="73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ht="18.0" customHeight="1">
      <c r="A662" s="70"/>
      <c r="B662" s="70"/>
      <c r="C662" s="73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ht="18.0" customHeight="1">
      <c r="A663" s="70"/>
      <c r="B663" s="70"/>
      <c r="C663" s="73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ht="18.0" customHeight="1">
      <c r="A664" s="70"/>
      <c r="B664" s="70"/>
      <c r="C664" s="73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ht="18.0" customHeight="1">
      <c r="A665" s="70"/>
      <c r="B665" s="70"/>
      <c r="C665" s="73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ht="18.0" customHeight="1">
      <c r="A666" s="70"/>
      <c r="B666" s="70"/>
      <c r="C666" s="73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ht="18.0" customHeight="1">
      <c r="A667" s="70"/>
      <c r="B667" s="70"/>
      <c r="C667" s="73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ht="18.0" customHeight="1">
      <c r="A668" s="70"/>
      <c r="B668" s="70"/>
      <c r="C668" s="73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ht="18.0" customHeight="1">
      <c r="A669" s="70"/>
      <c r="B669" s="70"/>
      <c r="C669" s="73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ht="18.0" customHeight="1">
      <c r="A670" s="70"/>
      <c r="B670" s="70"/>
      <c r="C670" s="73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ht="18.0" customHeight="1">
      <c r="A671" s="70"/>
      <c r="B671" s="70"/>
      <c r="C671" s="73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ht="18.0" customHeight="1">
      <c r="A672" s="70"/>
      <c r="B672" s="70"/>
      <c r="C672" s="73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ht="18.0" customHeight="1">
      <c r="A673" s="70"/>
      <c r="B673" s="70"/>
      <c r="C673" s="73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ht="18.0" customHeight="1">
      <c r="A674" s="70"/>
      <c r="B674" s="70"/>
      <c r="C674" s="73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ht="18.0" customHeight="1">
      <c r="A675" s="70"/>
      <c r="B675" s="70"/>
      <c r="C675" s="73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ht="18.0" customHeight="1">
      <c r="A676" s="70"/>
      <c r="B676" s="70"/>
      <c r="C676" s="73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ht="18.0" customHeight="1">
      <c r="A677" s="70"/>
      <c r="B677" s="70"/>
      <c r="C677" s="73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ht="18.0" customHeight="1">
      <c r="A678" s="70"/>
      <c r="B678" s="70"/>
      <c r="C678" s="73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ht="18.0" customHeight="1">
      <c r="A679" s="70"/>
      <c r="B679" s="70"/>
      <c r="C679" s="73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ht="18.0" customHeight="1">
      <c r="A680" s="70"/>
      <c r="B680" s="70"/>
      <c r="C680" s="73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ht="18.0" customHeight="1">
      <c r="A681" s="70"/>
      <c r="B681" s="70"/>
      <c r="C681" s="73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ht="18.0" customHeight="1">
      <c r="A682" s="70"/>
      <c r="B682" s="70"/>
      <c r="C682" s="73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ht="18.0" customHeight="1">
      <c r="A683" s="70"/>
      <c r="B683" s="70"/>
      <c r="C683" s="73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ht="18.0" customHeight="1">
      <c r="A684" s="70"/>
      <c r="B684" s="70"/>
      <c r="C684" s="73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ht="18.0" customHeight="1">
      <c r="A685" s="70"/>
      <c r="B685" s="70"/>
      <c r="C685" s="73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ht="18.0" customHeight="1">
      <c r="A686" s="70"/>
      <c r="B686" s="70"/>
      <c r="C686" s="73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ht="18.0" customHeight="1">
      <c r="A687" s="70"/>
      <c r="B687" s="70"/>
      <c r="C687" s="73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ht="18.0" customHeight="1">
      <c r="A688" s="70"/>
      <c r="B688" s="70"/>
      <c r="C688" s="73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ht="18.0" customHeight="1">
      <c r="A689" s="70"/>
      <c r="B689" s="70"/>
      <c r="C689" s="73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ht="18.0" customHeight="1">
      <c r="A690" s="70"/>
      <c r="B690" s="70"/>
      <c r="C690" s="73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ht="18.0" customHeight="1">
      <c r="A691" s="70"/>
      <c r="B691" s="70"/>
      <c r="C691" s="73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ht="18.0" customHeight="1">
      <c r="A692" s="70"/>
      <c r="B692" s="70"/>
      <c r="C692" s="73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ht="18.0" customHeight="1">
      <c r="A693" s="70"/>
      <c r="B693" s="70"/>
      <c r="C693" s="73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ht="18.0" customHeight="1">
      <c r="A694" s="70"/>
      <c r="B694" s="70"/>
      <c r="C694" s="73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ht="18.0" customHeight="1">
      <c r="A695" s="70"/>
      <c r="B695" s="70"/>
      <c r="C695" s="73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ht="18.0" customHeight="1">
      <c r="A696" s="70"/>
      <c r="B696" s="70"/>
      <c r="C696" s="73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ht="18.0" customHeight="1">
      <c r="A697" s="70"/>
      <c r="B697" s="70"/>
      <c r="C697" s="73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ht="18.0" customHeight="1">
      <c r="A698" s="70"/>
      <c r="B698" s="70"/>
      <c r="C698" s="73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ht="18.0" customHeight="1">
      <c r="A699" s="70"/>
      <c r="B699" s="70"/>
      <c r="C699" s="73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ht="18.0" customHeight="1">
      <c r="A700" s="70"/>
      <c r="B700" s="70"/>
      <c r="C700" s="73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ht="18.0" customHeight="1">
      <c r="A701" s="70"/>
      <c r="B701" s="70"/>
      <c r="C701" s="73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ht="18.0" customHeight="1">
      <c r="A702" s="70"/>
      <c r="B702" s="70"/>
      <c r="C702" s="73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ht="18.0" customHeight="1">
      <c r="A703" s="70"/>
      <c r="B703" s="70"/>
      <c r="C703" s="73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ht="18.0" customHeight="1">
      <c r="A704" s="70"/>
      <c r="B704" s="70"/>
      <c r="C704" s="73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ht="18.0" customHeight="1">
      <c r="A705" s="70"/>
      <c r="B705" s="70"/>
      <c r="C705" s="73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ht="18.0" customHeight="1">
      <c r="A706" s="70"/>
      <c r="B706" s="70"/>
      <c r="C706" s="73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ht="18.0" customHeight="1">
      <c r="A707" s="70"/>
      <c r="B707" s="70"/>
      <c r="C707" s="73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ht="18.0" customHeight="1">
      <c r="A708" s="70"/>
      <c r="B708" s="70"/>
      <c r="C708" s="73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ht="18.0" customHeight="1">
      <c r="A709" s="70"/>
      <c r="B709" s="70"/>
      <c r="C709" s="73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ht="18.0" customHeight="1">
      <c r="A710" s="70"/>
      <c r="B710" s="70"/>
      <c r="C710" s="73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ht="18.0" customHeight="1">
      <c r="A711" s="70"/>
      <c r="B711" s="70"/>
      <c r="C711" s="73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ht="18.0" customHeight="1">
      <c r="A712" s="70"/>
      <c r="B712" s="70"/>
      <c r="C712" s="73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ht="18.0" customHeight="1">
      <c r="A713" s="70"/>
      <c r="B713" s="70"/>
      <c r="C713" s="73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ht="18.0" customHeight="1">
      <c r="A714" s="70"/>
      <c r="B714" s="70"/>
      <c r="C714" s="73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ht="18.0" customHeight="1">
      <c r="A715" s="70"/>
      <c r="B715" s="70"/>
      <c r="C715" s="73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ht="18.0" customHeight="1">
      <c r="A716" s="70"/>
      <c r="B716" s="70"/>
      <c r="C716" s="73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ht="18.0" customHeight="1">
      <c r="A717" s="70"/>
      <c r="B717" s="70"/>
      <c r="C717" s="73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ht="18.0" customHeight="1">
      <c r="A718" s="70"/>
      <c r="B718" s="70"/>
      <c r="C718" s="73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ht="18.0" customHeight="1">
      <c r="A719" s="70"/>
      <c r="B719" s="70"/>
      <c r="C719" s="73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ht="18.0" customHeight="1">
      <c r="A720" s="70"/>
      <c r="B720" s="70"/>
      <c r="C720" s="73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ht="18.0" customHeight="1">
      <c r="A721" s="70"/>
      <c r="B721" s="70"/>
      <c r="C721" s="73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ht="18.0" customHeight="1">
      <c r="A722" s="70"/>
      <c r="B722" s="70"/>
      <c r="C722" s="73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ht="18.0" customHeight="1">
      <c r="A723" s="70"/>
      <c r="B723" s="70"/>
      <c r="C723" s="73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ht="18.0" customHeight="1">
      <c r="A724" s="70"/>
      <c r="B724" s="70"/>
      <c r="C724" s="73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ht="18.0" customHeight="1">
      <c r="A725" s="70"/>
      <c r="B725" s="70"/>
      <c r="C725" s="73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ht="18.0" customHeight="1">
      <c r="A726" s="70"/>
      <c r="B726" s="70"/>
      <c r="C726" s="73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ht="18.0" customHeight="1">
      <c r="A727" s="70"/>
      <c r="B727" s="70"/>
      <c r="C727" s="73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ht="18.0" customHeight="1">
      <c r="A728" s="70"/>
      <c r="B728" s="70"/>
      <c r="C728" s="73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ht="18.0" customHeight="1">
      <c r="A729" s="70"/>
      <c r="B729" s="70"/>
      <c r="C729" s="73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ht="18.0" customHeight="1">
      <c r="A730" s="70"/>
      <c r="B730" s="70"/>
      <c r="C730" s="73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ht="18.0" customHeight="1">
      <c r="A731" s="70"/>
      <c r="B731" s="70"/>
      <c r="C731" s="73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ht="18.0" customHeight="1">
      <c r="A732" s="70"/>
      <c r="B732" s="70"/>
      <c r="C732" s="73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ht="18.0" customHeight="1">
      <c r="A733" s="70"/>
      <c r="B733" s="70"/>
      <c r="C733" s="73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ht="18.0" customHeight="1">
      <c r="A734" s="70"/>
      <c r="B734" s="70"/>
      <c r="C734" s="73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ht="18.0" customHeight="1">
      <c r="A735" s="70"/>
      <c r="B735" s="70"/>
      <c r="C735" s="73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ht="18.0" customHeight="1">
      <c r="A736" s="70"/>
      <c r="B736" s="70"/>
      <c r="C736" s="73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ht="18.0" customHeight="1">
      <c r="A737" s="70"/>
      <c r="B737" s="70"/>
      <c r="C737" s="73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ht="18.0" customHeight="1">
      <c r="A738" s="70"/>
      <c r="B738" s="70"/>
      <c r="C738" s="73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ht="18.0" customHeight="1">
      <c r="A739" s="70"/>
      <c r="B739" s="70"/>
      <c r="C739" s="73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ht="18.0" customHeight="1">
      <c r="A740" s="70"/>
      <c r="B740" s="70"/>
      <c r="C740" s="73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ht="18.0" customHeight="1">
      <c r="A741" s="70"/>
      <c r="B741" s="70"/>
      <c r="C741" s="73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ht="18.0" customHeight="1">
      <c r="A742" s="70"/>
      <c r="B742" s="70"/>
      <c r="C742" s="73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ht="18.0" customHeight="1">
      <c r="A743" s="70"/>
      <c r="B743" s="70"/>
      <c r="C743" s="73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ht="18.0" customHeight="1">
      <c r="A744" s="70"/>
      <c r="B744" s="70"/>
      <c r="C744" s="73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ht="18.0" customHeight="1">
      <c r="A745" s="70"/>
      <c r="B745" s="70"/>
      <c r="C745" s="73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ht="18.0" customHeight="1">
      <c r="A746" s="70"/>
      <c r="B746" s="70"/>
      <c r="C746" s="73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ht="18.0" customHeight="1">
      <c r="A747" s="70"/>
      <c r="B747" s="70"/>
      <c r="C747" s="73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ht="18.0" customHeight="1">
      <c r="A748" s="70"/>
      <c r="B748" s="70"/>
      <c r="C748" s="73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ht="18.0" customHeight="1">
      <c r="A749" s="70"/>
      <c r="B749" s="70"/>
      <c r="C749" s="73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ht="18.0" customHeight="1">
      <c r="A750" s="70"/>
      <c r="B750" s="70"/>
      <c r="C750" s="73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ht="18.0" customHeight="1">
      <c r="A751" s="70"/>
      <c r="B751" s="70"/>
      <c r="C751" s="73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ht="18.0" customHeight="1">
      <c r="A752" s="70"/>
      <c r="B752" s="70"/>
      <c r="C752" s="73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ht="18.0" customHeight="1">
      <c r="A753" s="70"/>
      <c r="B753" s="70"/>
      <c r="C753" s="73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ht="18.0" customHeight="1">
      <c r="A754" s="70"/>
      <c r="B754" s="70"/>
      <c r="C754" s="73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ht="18.0" customHeight="1">
      <c r="A755" s="70"/>
      <c r="B755" s="70"/>
      <c r="C755" s="73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ht="18.0" customHeight="1">
      <c r="A756" s="70"/>
      <c r="B756" s="70"/>
      <c r="C756" s="73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ht="18.0" customHeight="1">
      <c r="A757" s="70"/>
      <c r="B757" s="70"/>
      <c r="C757" s="73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ht="18.0" customHeight="1">
      <c r="A758" s="70"/>
      <c r="B758" s="70"/>
      <c r="C758" s="73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ht="18.0" customHeight="1">
      <c r="A759" s="70"/>
      <c r="B759" s="70"/>
      <c r="C759" s="73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ht="18.0" customHeight="1">
      <c r="A760" s="70"/>
      <c r="B760" s="70"/>
      <c r="C760" s="73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ht="18.0" customHeight="1">
      <c r="A761" s="70"/>
      <c r="B761" s="70"/>
      <c r="C761" s="73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ht="18.0" customHeight="1">
      <c r="A762" s="70"/>
      <c r="B762" s="70"/>
      <c r="C762" s="73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ht="18.0" customHeight="1">
      <c r="A763" s="70"/>
      <c r="B763" s="70"/>
      <c r="C763" s="73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ht="18.0" customHeight="1">
      <c r="A764" s="70"/>
      <c r="B764" s="70"/>
      <c r="C764" s="73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ht="18.0" customHeight="1">
      <c r="A765" s="70"/>
      <c r="B765" s="70"/>
      <c r="C765" s="73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ht="18.0" customHeight="1">
      <c r="A766" s="70"/>
      <c r="B766" s="70"/>
      <c r="C766" s="73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ht="18.0" customHeight="1">
      <c r="A767" s="70"/>
      <c r="B767" s="70"/>
      <c r="C767" s="73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ht="18.0" customHeight="1">
      <c r="A768" s="70"/>
      <c r="B768" s="70"/>
      <c r="C768" s="73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ht="18.0" customHeight="1">
      <c r="A769" s="70"/>
      <c r="B769" s="70"/>
      <c r="C769" s="73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ht="18.0" customHeight="1">
      <c r="A770" s="70"/>
      <c r="B770" s="70"/>
      <c r="C770" s="73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ht="18.0" customHeight="1">
      <c r="A771" s="70"/>
      <c r="B771" s="70"/>
      <c r="C771" s="73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ht="18.0" customHeight="1">
      <c r="A772" s="70"/>
      <c r="B772" s="70"/>
      <c r="C772" s="73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ht="18.0" customHeight="1">
      <c r="A773" s="70"/>
      <c r="B773" s="70"/>
      <c r="C773" s="73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ht="18.0" customHeight="1">
      <c r="A774" s="70"/>
      <c r="B774" s="70"/>
      <c r="C774" s="73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ht="18.0" customHeight="1">
      <c r="A775" s="70"/>
      <c r="B775" s="70"/>
      <c r="C775" s="73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ht="18.0" customHeight="1">
      <c r="A776" s="70"/>
      <c r="B776" s="70"/>
      <c r="C776" s="73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ht="18.0" customHeight="1">
      <c r="A777" s="70"/>
      <c r="B777" s="70"/>
      <c r="C777" s="73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ht="18.0" customHeight="1">
      <c r="A778" s="70"/>
      <c r="B778" s="70"/>
      <c r="C778" s="73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ht="18.0" customHeight="1">
      <c r="A779" s="70"/>
      <c r="B779" s="70"/>
      <c r="C779" s="73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ht="18.0" customHeight="1">
      <c r="A780" s="70"/>
      <c r="B780" s="70"/>
      <c r="C780" s="73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ht="18.0" customHeight="1">
      <c r="A781" s="70"/>
      <c r="B781" s="70"/>
      <c r="C781" s="73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ht="18.0" customHeight="1">
      <c r="A782" s="70"/>
      <c r="B782" s="70"/>
      <c r="C782" s="73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ht="18.0" customHeight="1">
      <c r="A783" s="70"/>
      <c r="B783" s="70"/>
      <c r="C783" s="73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ht="18.0" customHeight="1">
      <c r="A784" s="70"/>
      <c r="B784" s="70"/>
      <c r="C784" s="73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ht="18.0" customHeight="1">
      <c r="A785" s="70"/>
      <c r="B785" s="70"/>
      <c r="C785" s="73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ht="18.0" customHeight="1">
      <c r="A786" s="70"/>
      <c r="B786" s="70"/>
      <c r="C786" s="73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ht="18.0" customHeight="1">
      <c r="A787" s="70"/>
      <c r="B787" s="70"/>
      <c r="C787" s="73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ht="18.0" customHeight="1">
      <c r="A788" s="70"/>
      <c r="B788" s="70"/>
      <c r="C788" s="73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ht="18.0" customHeight="1">
      <c r="A789" s="70"/>
      <c r="B789" s="70"/>
      <c r="C789" s="73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ht="18.0" customHeight="1">
      <c r="A790" s="70"/>
      <c r="B790" s="70"/>
      <c r="C790" s="73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ht="18.0" customHeight="1">
      <c r="A791" s="70"/>
      <c r="B791" s="70"/>
      <c r="C791" s="73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ht="18.0" customHeight="1">
      <c r="A792" s="70"/>
      <c r="B792" s="70"/>
      <c r="C792" s="73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ht="18.0" customHeight="1">
      <c r="A793" s="70"/>
      <c r="B793" s="70"/>
      <c r="C793" s="73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ht="18.0" customHeight="1">
      <c r="A794" s="70"/>
      <c r="B794" s="70"/>
      <c r="C794" s="73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ht="18.0" customHeight="1">
      <c r="A795" s="70"/>
      <c r="B795" s="70"/>
      <c r="C795" s="73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ht="18.0" customHeight="1">
      <c r="A796" s="70"/>
      <c r="B796" s="70"/>
      <c r="C796" s="73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ht="18.0" customHeight="1">
      <c r="A797" s="70"/>
      <c r="B797" s="70"/>
      <c r="C797" s="73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ht="18.0" customHeight="1">
      <c r="A798" s="70"/>
      <c r="B798" s="70"/>
      <c r="C798" s="73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ht="18.0" customHeight="1">
      <c r="A799" s="70"/>
      <c r="B799" s="70"/>
      <c r="C799" s="73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ht="18.0" customHeight="1">
      <c r="A800" s="70"/>
      <c r="B800" s="70"/>
      <c r="C800" s="73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ht="18.0" customHeight="1">
      <c r="A801" s="70"/>
      <c r="B801" s="70"/>
      <c r="C801" s="73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ht="18.0" customHeight="1">
      <c r="A802" s="70"/>
      <c r="B802" s="70"/>
      <c r="C802" s="73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ht="18.0" customHeight="1">
      <c r="A803" s="70"/>
      <c r="B803" s="70"/>
      <c r="C803" s="73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ht="18.0" customHeight="1">
      <c r="A804" s="70"/>
      <c r="B804" s="70"/>
      <c r="C804" s="73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ht="18.0" customHeight="1">
      <c r="A805" s="70"/>
      <c r="B805" s="70"/>
      <c r="C805" s="73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ht="18.0" customHeight="1">
      <c r="A806" s="70"/>
      <c r="B806" s="70"/>
      <c r="C806" s="73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ht="18.0" customHeight="1">
      <c r="A807" s="70"/>
      <c r="B807" s="70"/>
      <c r="C807" s="73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ht="18.0" customHeight="1">
      <c r="A808" s="70"/>
      <c r="B808" s="70"/>
      <c r="C808" s="73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ht="18.0" customHeight="1">
      <c r="A809" s="70"/>
      <c r="B809" s="70"/>
      <c r="C809" s="73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ht="18.0" customHeight="1">
      <c r="A810" s="70"/>
      <c r="B810" s="70"/>
      <c r="C810" s="73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ht="18.0" customHeight="1">
      <c r="A811" s="70"/>
      <c r="B811" s="70"/>
      <c r="C811" s="73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ht="18.0" customHeight="1">
      <c r="A812" s="70"/>
      <c r="B812" s="70"/>
      <c r="C812" s="73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ht="18.0" customHeight="1">
      <c r="A813" s="70"/>
      <c r="B813" s="70"/>
      <c r="C813" s="73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ht="18.0" customHeight="1">
      <c r="A814" s="70"/>
      <c r="B814" s="70"/>
      <c r="C814" s="73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ht="18.0" customHeight="1">
      <c r="A815" s="70"/>
      <c r="B815" s="70"/>
      <c r="C815" s="73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ht="18.0" customHeight="1">
      <c r="A816" s="70"/>
      <c r="B816" s="70"/>
      <c r="C816" s="73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ht="18.0" customHeight="1">
      <c r="A817" s="70"/>
      <c r="B817" s="70"/>
      <c r="C817" s="73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ht="18.0" customHeight="1">
      <c r="A818" s="70"/>
      <c r="B818" s="70"/>
      <c r="C818" s="73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ht="18.0" customHeight="1">
      <c r="A819" s="70"/>
      <c r="B819" s="70"/>
      <c r="C819" s="73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ht="18.0" customHeight="1">
      <c r="A820" s="70"/>
      <c r="B820" s="70"/>
      <c r="C820" s="73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ht="18.0" customHeight="1">
      <c r="A821" s="70"/>
      <c r="B821" s="70"/>
      <c r="C821" s="73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ht="18.0" customHeight="1">
      <c r="A822" s="70"/>
      <c r="B822" s="70"/>
      <c r="C822" s="73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ht="18.0" customHeight="1">
      <c r="A823" s="70"/>
      <c r="B823" s="70"/>
      <c r="C823" s="73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ht="18.0" customHeight="1">
      <c r="A824" s="70"/>
      <c r="B824" s="70"/>
      <c r="C824" s="73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ht="18.0" customHeight="1">
      <c r="A825" s="70"/>
      <c r="B825" s="70"/>
      <c r="C825" s="73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ht="18.0" customHeight="1">
      <c r="A826" s="70"/>
      <c r="B826" s="70"/>
      <c r="C826" s="73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ht="18.0" customHeight="1">
      <c r="A827" s="70"/>
      <c r="B827" s="70"/>
      <c r="C827" s="73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ht="18.0" customHeight="1">
      <c r="A828" s="70"/>
      <c r="B828" s="70"/>
      <c r="C828" s="73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ht="18.0" customHeight="1">
      <c r="A829" s="70"/>
      <c r="B829" s="70"/>
      <c r="C829" s="73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ht="18.0" customHeight="1">
      <c r="A830" s="70"/>
      <c r="B830" s="70"/>
      <c r="C830" s="73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ht="18.0" customHeight="1">
      <c r="A831" s="70"/>
      <c r="B831" s="70"/>
      <c r="C831" s="73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ht="18.0" customHeight="1">
      <c r="A832" s="70"/>
      <c r="B832" s="70"/>
      <c r="C832" s="73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ht="18.0" customHeight="1">
      <c r="A833" s="70"/>
      <c r="B833" s="70"/>
      <c r="C833" s="73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ht="18.0" customHeight="1">
      <c r="A834" s="70"/>
      <c r="B834" s="70"/>
      <c r="C834" s="73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ht="18.0" customHeight="1">
      <c r="A835" s="70"/>
      <c r="B835" s="70"/>
      <c r="C835" s="73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ht="18.0" customHeight="1">
      <c r="A836" s="70"/>
      <c r="B836" s="70"/>
      <c r="C836" s="73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ht="18.0" customHeight="1">
      <c r="A837" s="70"/>
      <c r="B837" s="70"/>
      <c r="C837" s="73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ht="18.0" customHeight="1">
      <c r="A838" s="70"/>
      <c r="B838" s="70"/>
      <c r="C838" s="73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ht="18.0" customHeight="1">
      <c r="A839" s="70"/>
      <c r="B839" s="70"/>
      <c r="C839" s="73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ht="18.0" customHeight="1">
      <c r="A840" s="70"/>
      <c r="B840" s="70"/>
      <c r="C840" s="73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ht="18.0" customHeight="1">
      <c r="A841" s="70"/>
      <c r="B841" s="70"/>
      <c r="C841" s="73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ht="18.0" customHeight="1">
      <c r="A842" s="70"/>
      <c r="B842" s="70"/>
      <c r="C842" s="73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ht="18.0" customHeight="1">
      <c r="A843" s="70"/>
      <c r="B843" s="70"/>
      <c r="C843" s="73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ht="18.0" customHeight="1">
      <c r="A844" s="70"/>
      <c r="B844" s="70"/>
      <c r="C844" s="73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ht="18.0" customHeight="1">
      <c r="A845" s="70"/>
      <c r="B845" s="70"/>
      <c r="C845" s="73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ht="18.0" customHeight="1">
      <c r="A846" s="70"/>
      <c r="B846" s="70"/>
      <c r="C846" s="73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ht="18.0" customHeight="1">
      <c r="A847" s="70"/>
      <c r="B847" s="70"/>
      <c r="C847" s="73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ht="18.0" customHeight="1">
      <c r="A848" s="70"/>
      <c r="B848" s="70"/>
      <c r="C848" s="73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ht="18.0" customHeight="1">
      <c r="A849" s="70"/>
      <c r="B849" s="70"/>
      <c r="C849" s="73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ht="18.0" customHeight="1">
      <c r="A850" s="70"/>
      <c r="B850" s="70"/>
      <c r="C850" s="73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ht="18.0" customHeight="1">
      <c r="A851" s="70"/>
      <c r="B851" s="70"/>
      <c r="C851" s="73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ht="18.0" customHeight="1">
      <c r="A852" s="70"/>
      <c r="B852" s="70"/>
      <c r="C852" s="73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ht="18.0" customHeight="1">
      <c r="A853" s="70"/>
      <c r="B853" s="70"/>
      <c r="C853" s="73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ht="18.0" customHeight="1">
      <c r="A854" s="70"/>
      <c r="B854" s="70"/>
      <c r="C854" s="73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ht="18.0" customHeight="1">
      <c r="A855" s="70"/>
      <c r="B855" s="70"/>
      <c r="C855" s="73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ht="18.0" customHeight="1">
      <c r="A856" s="70"/>
      <c r="B856" s="70"/>
      <c r="C856" s="73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ht="18.0" customHeight="1">
      <c r="A857" s="70"/>
      <c r="B857" s="70"/>
      <c r="C857" s="73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ht="18.0" customHeight="1">
      <c r="A858" s="70"/>
      <c r="B858" s="70"/>
      <c r="C858" s="73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ht="18.0" customHeight="1">
      <c r="A859" s="70"/>
      <c r="B859" s="70"/>
      <c r="C859" s="73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ht="18.0" customHeight="1">
      <c r="A860" s="70"/>
      <c r="B860" s="70"/>
      <c r="C860" s="73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ht="18.0" customHeight="1">
      <c r="A861" s="70"/>
      <c r="B861" s="70"/>
      <c r="C861" s="73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ht="18.0" customHeight="1">
      <c r="A862" s="70"/>
      <c r="B862" s="70"/>
      <c r="C862" s="73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ht="18.0" customHeight="1">
      <c r="A863" s="70"/>
      <c r="B863" s="70"/>
      <c r="C863" s="73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ht="18.0" customHeight="1">
      <c r="A864" s="70"/>
      <c r="B864" s="70"/>
      <c r="C864" s="73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ht="18.0" customHeight="1">
      <c r="A865" s="70"/>
      <c r="B865" s="70"/>
      <c r="C865" s="73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ht="18.0" customHeight="1">
      <c r="A866" s="70"/>
      <c r="B866" s="70"/>
      <c r="C866" s="73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ht="18.0" customHeight="1">
      <c r="A867" s="70"/>
      <c r="B867" s="70"/>
      <c r="C867" s="73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ht="18.0" customHeight="1">
      <c r="A868" s="70"/>
      <c r="B868" s="70"/>
      <c r="C868" s="73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ht="18.0" customHeight="1">
      <c r="A869" s="70"/>
      <c r="B869" s="70"/>
      <c r="C869" s="73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ht="18.0" customHeight="1">
      <c r="A870" s="70"/>
      <c r="B870" s="70"/>
      <c r="C870" s="73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ht="18.0" customHeight="1">
      <c r="A871" s="70"/>
      <c r="B871" s="70"/>
      <c r="C871" s="73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ht="18.0" customHeight="1">
      <c r="A872" s="70"/>
      <c r="B872" s="70"/>
      <c r="C872" s="73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ht="18.0" customHeight="1">
      <c r="A873" s="70"/>
      <c r="B873" s="70"/>
      <c r="C873" s="73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ht="18.0" customHeight="1">
      <c r="A874" s="70"/>
      <c r="B874" s="70"/>
      <c r="C874" s="73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ht="18.0" customHeight="1">
      <c r="A875" s="70"/>
      <c r="B875" s="70"/>
      <c r="C875" s="73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ht="18.0" customHeight="1">
      <c r="A876" s="70"/>
      <c r="B876" s="70"/>
      <c r="C876" s="73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ht="18.0" customHeight="1">
      <c r="A877" s="70"/>
      <c r="B877" s="70"/>
      <c r="C877" s="73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ht="18.0" customHeight="1">
      <c r="A878" s="70"/>
      <c r="B878" s="70"/>
      <c r="C878" s="73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ht="18.0" customHeight="1">
      <c r="A879" s="70"/>
      <c r="B879" s="70"/>
      <c r="C879" s="73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ht="18.0" customHeight="1">
      <c r="A880" s="70"/>
      <c r="B880" s="70"/>
      <c r="C880" s="73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ht="18.0" customHeight="1">
      <c r="A881" s="70"/>
      <c r="B881" s="70"/>
      <c r="C881" s="73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ht="18.0" customHeight="1">
      <c r="A882" s="70"/>
      <c r="B882" s="70"/>
      <c r="C882" s="73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ht="18.0" customHeight="1">
      <c r="A883" s="70"/>
      <c r="B883" s="70"/>
      <c r="C883" s="73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ht="18.0" customHeight="1">
      <c r="A884" s="70"/>
      <c r="B884" s="70"/>
      <c r="C884" s="73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ht="18.0" customHeight="1">
      <c r="A885" s="70"/>
      <c r="B885" s="70"/>
      <c r="C885" s="73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ht="18.0" customHeight="1">
      <c r="A886" s="70"/>
      <c r="B886" s="70"/>
      <c r="C886" s="73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ht="18.0" customHeight="1">
      <c r="A887" s="70"/>
      <c r="B887" s="70"/>
      <c r="C887" s="73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ht="18.0" customHeight="1">
      <c r="A888" s="70"/>
      <c r="B888" s="70"/>
      <c r="C888" s="73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ht="18.0" customHeight="1">
      <c r="A889" s="70"/>
      <c r="B889" s="70"/>
      <c r="C889" s="73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ht="18.0" customHeight="1">
      <c r="A890" s="70"/>
      <c r="B890" s="70"/>
      <c r="C890" s="73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ht="18.0" customHeight="1">
      <c r="A891" s="70"/>
      <c r="B891" s="70"/>
      <c r="C891" s="73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ht="18.0" customHeight="1">
      <c r="A892" s="70"/>
      <c r="B892" s="70"/>
      <c r="C892" s="73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ht="18.0" customHeight="1">
      <c r="A893" s="70"/>
      <c r="B893" s="70"/>
      <c r="C893" s="73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ht="18.0" customHeight="1">
      <c r="A894" s="70"/>
      <c r="B894" s="70"/>
      <c r="C894" s="73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ht="18.0" customHeight="1">
      <c r="A895" s="70"/>
      <c r="B895" s="70"/>
      <c r="C895" s="73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ht="18.0" customHeight="1">
      <c r="A896" s="70"/>
      <c r="B896" s="70"/>
      <c r="C896" s="73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ht="18.0" customHeight="1">
      <c r="A897" s="70"/>
      <c r="B897" s="70"/>
      <c r="C897" s="73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ht="18.0" customHeight="1">
      <c r="A898" s="70"/>
      <c r="B898" s="70"/>
      <c r="C898" s="73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ht="18.0" customHeight="1">
      <c r="A899" s="70"/>
      <c r="B899" s="70"/>
      <c r="C899" s="73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ht="18.0" customHeight="1">
      <c r="A900" s="70"/>
      <c r="B900" s="70"/>
      <c r="C900" s="73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ht="18.0" customHeight="1">
      <c r="A901" s="70"/>
      <c r="B901" s="70"/>
      <c r="C901" s="73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ht="18.0" customHeight="1">
      <c r="A902" s="70"/>
      <c r="B902" s="70"/>
      <c r="C902" s="73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ht="18.0" customHeight="1">
      <c r="A903" s="70"/>
      <c r="B903" s="70"/>
      <c r="C903" s="73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ht="18.0" customHeight="1">
      <c r="A904" s="70"/>
      <c r="B904" s="70"/>
      <c r="C904" s="73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ht="18.0" customHeight="1">
      <c r="A905" s="70"/>
      <c r="B905" s="70"/>
      <c r="C905" s="73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ht="18.0" customHeight="1">
      <c r="A906" s="70"/>
      <c r="B906" s="70"/>
      <c r="C906" s="73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ht="18.0" customHeight="1">
      <c r="A907" s="70"/>
      <c r="B907" s="70"/>
      <c r="C907" s="73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ht="18.0" customHeight="1">
      <c r="A908" s="70"/>
      <c r="B908" s="70"/>
      <c r="C908" s="73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ht="18.0" customHeight="1">
      <c r="A909" s="70"/>
      <c r="B909" s="70"/>
      <c r="C909" s="73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ht="18.0" customHeight="1">
      <c r="A910" s="70"/>
      <c r="B910" s="70"/>
      <c r="C910" s="73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ht="18.0" customHeight="1">
      <c r="A911" s="70"/>
      <c r="B911" s="70"/>
      <c r="C911" s="73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ht="18.0" customHeight="1">
      <c r="A912" s="70"/>
      <c r="B912" s="70"/>
      <c r="C912" s="73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ht="18.0" customHeight="1">
      <c r="A913" s="70"/>
      <c r="B913" s="70"/>
      <c r="C913" s="73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ht="18.0" customHeight="1">
      <c r="A914" s="70"/>
      <c r="B914" s="70"/>
      <c r="C914" s="73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ht="18.0" customHeight="1">
      <c r="A915" s="70"/>
      <c r="B915" s="70"/>
      <c r="C915" s="73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ht="18.0" customHeight="1">
      <c r="A916" s="70"/>
      <c r="B916" s="70"/>
      <c r="C916" s="73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ht="18.0" customHeight="1">
      <c r="A917" s="70"/>
      <c r="B917" s="70"/>
      <c r="C917" s="73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ht="18.0" customHeight="1">
      <c r="A918" s="70"/>
      <c r="B918" s="70"/>
      <c r="C918" s="73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ht="18.0" customHeight="1">
      <c r="A919" s="70"/>
      <c r="B919" s="70"/>
      <c r="C919" s="73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ht="18.0" customHeight="1">
      <c r="A920" s="70"/>
      <c r="B920" s="70"/>
      <c r="C920" s="73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ht="18.0" customHeight="1">
      <c r="A921" s="70"/>
      <c r="B921" s="70"/>
      <c r="C921" s="73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ht="18.0" customHeight="1">
      <c r="A922" s="70"/>
      <c r="B922" s="70"/>
      <c r="C922" s="73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ht="18.0" customHeight="1">
      <c r="A923" s="70"/>
      <c r="B923" s="70"/>
      <c r="C923" s="73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ht="18.0" customHeight="1">
      <c r="A924" s="70"/>
      <c r="B924" s="70"/>
      <c r="C924" s="73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ht="18.0" customHeight="1">
      <c r="A925" s="70"/>
      <c r="B925" s="70"/>
      <c r="C925" s="73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ht="18.0" customHeight="1">
      <c r="A926" s="70"/>
      <c r="B926" s="70"/>
      <c r="C926" s="73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ht="18.0" customHeight="1">
      <c r="A927" s="70"/>
      <c r="B927" s="70"/>
      <c r="C927" s="73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ht="18.0" customHeight="1">
      <c r="A928" s="70"/>
      <c r="B928" s="70"/>
      <c r="C928" s="73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ht="18.0" customHeight="1">
      <c r="A929" s="70"/>
      <c r="B929" s="70"/>
      <c r="C929" s="73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ht="18.0" customHeight="1">
      <c r="A930" s="70"/>
      <c r="B930" s="70"/>
      <c r="C930" s="73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ht="18.0" customHeight="1">
      <c r="A931" s="70"/>
      <c r="B931" s="70"/>
      <c r="C931" s="73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ht="18.0" customHeight="1">
      <c r="A932" s="70"/>
      <c r="B932" s="70"/>
      <c r="C932" s="73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ht="18.0" customHeight="1">
      <c r="A933" s="70"/>
      <c r="B933" s="70"/>
      <c r="C933" s="73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ht="18.0" customHeight="1">
      <c r="A934" s="70"/>
      <c r="B934" s="70"/>
      <c r="C934" s="73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ht="18.0" customHeight="1">
      <c r="A935" s="70"/>
      <c r="B935" s="70"/>
      <c r="C935" s="73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ht="18.0" customHeight="1">
      <c r="A936" s="70"/>
      <c r="B936" s="70"/>
      <c r="C936" s="73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ht="18.0" customHeight="1">
      <c r="A937" s="70"/>
      <c r="B937" s="70"/>
      <c r="C937" s="73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ht="18.0" customHeight="1">
      <c r="A938" s="70"/>
      <c r="B938" s="70"/>
      <c r="C938" s="73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ht="18.0" customHeight="1">
      <c r="A939" s="70"/>
      <c r="B939" s="70"/>
      <c r="C939" s="73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ht="18.0" customHeight="1">
      <c r="A940" s="70"/>
      <c r="B940" s="70"/>
      <c r="C940" s="73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ht="18.0" customHeight="1">
      <c r="A941" s="70"/>
      <c r="B941" s="70"/>
      <c r="C941" s="73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ht="18.0" customHeight="1">
      <c r="A942" s="70"/>
      <c r="B942" s="70"/>
      <c r="C942" s="73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ht="18.0" customHeight="1">
      <c r="A943" s="70"/>
      <c r="B943" s="70"/>
      <c r="C943" s="73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ht="18.0" customHeight="1">
      <c r="A944" s="70"/>
      <c r="B944" s="70"/>
      <c r="C944" s="73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ht="18.0" customHeight="1">
      <c r="A945" s="70"/>
      <c r="B945" s="70"/>
      <c r="C945" s="73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ht="18.0" customHeight="1">
      <c r="A946" s="70"/>
      <c r="B946" s="70"/>
      <c r="C946" s="73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ht="18.0" customHeight="1">
      <c r="A947" s="70"/>
      <c r="B947" s="70"/>
      <c r="C947" s="73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ht="18.0" customHeight="1">
      <c r="A948" s="70"/>
      <c r="B948" s="70"/>
      <c r="C948" s="73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ht="18.0" customHeight="1">
      <c r="A949" s="70"/>
      <c r="B949" s="70"/>
      <c r="C949" s="73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ht="18.0" customHeight="1">
      <c r="A950" s="70"/>
      <c r="B950" s="70"/>
      <c r="C950" s="73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ht="18.0" customHeight="1">
      <c r="A951" s="70"/>
      <c r="B951" s="70"/>
      <c r="C951" s="73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ht="18.0" customHeight="1">
      <c r="A952" s="70"/>
      <c r="B952" s="70"/>
      <c r="C952" s="73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ht="18.0" customHeight="1">
      <c r="A953" s="70"/>
      <c r="B953" s="70"/>
      <c r="C953" s="73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ht="18.0" customHeight="1">
      <c r="A954" s="70"/>
      <c r="B954" s="70"/>
      <c r="C954" s="73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ht="18.0" customHeight="1">
      <c r="A955" s="70"/>
      <c r="B955" s="70"/>
      <c r="C955" s="73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ht="18.0" customHeight="1">
      <c r="A956" s="70"/>
      <c r="B956" s="70"/>
      <c r="C956" s="73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ht="18.0" customHeight="1">
      <c r="A957" s="70"/>
      <c r="B957" s="70"/>
      <c r="C957" s="73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ht="18.0" customHeight="1">
      <c r="A958" s="70"/>
      <c r="B958" s="70"/>
      <c r="C958" s="73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ht="18.0" customHeight="1">
      <c r="A959" s="70"/>
      <c r="B959" s="70"/>
      <c r="C959" s="73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ht="18.0" customHeight="1">
      <c r="A960" s="70"/>
      <c r="B960" s="70"/>
      <c r="C960" s="73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ht="18.0" customHeight="1">
      <c r="A961" s="70"/>
      <c r="B961" s="70"/>
      <c r="C961" s="73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ht="18.0" customHeight="1">
      <c r="A962" s="70"/>
      <c r="B962" s="70"/>
      <c r="C962" s="73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ht="18.0" customHeight="1">
      <c r="A963" s="70"/>
      <c r="B963" s="70"/>
      <c r="C963" s="73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ht="18.0" customHeight="1">
      <c r="A964" s="70"/>
      <c r="B964" s="70"/>
      <c r="C964" s="73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ht="18.0" customHeight="1">
      <c r="A965" s="70"/>
      <c r="B965" s="70"/>
      <c r="C965" s="73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ht="18.0" customHeight="1">
      <c r="A966" s="70"/>
      <c r="B966" s="70"/>
      <c r="C966" s="73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ht="18.0" customHeight="1">
      <c r="A967" s="70"/>
      <c r="B967" s="70"/>
      <c r="C967" s="73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ht="18.0" customHeight="1">
      <c r="A968" s="70"/>
      <c r="B968" s="70"/>
      <c r="C968" s="73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ht="18.0" customHeight="1">
      <c r="A969" s="70"/>
      <c r="B969" s="70"/>
      <c r="C969" s="73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ht="18.0" customHeight="1">
      <c r="A970" s="70"/>
      <c r="B970" s="70"/>
      <c r="C970" s="73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ht="18.0" customHeight="1">
      <c r="A971" s="70"/>
      <c r="B971" s="70"/>
      <c r="C971" s="73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ht="18.0" customHeight="1">
      <c r="A972" s="70"/>
      <c r="B972" s="70"/>
      <c r="C972" s="73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ht="18.0" customHeight="1">
      <c r="A973" s="70"/>
      <c r="B973" s="70"/>
      <c r="C973" s="73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ht="18.0" customHeight="1">
      <c r="A974" s="70"/>
      <c r="B974" s="70"/>
      <c r="C974" s="73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ht="18.0" customHeight="1">
      <c r="A975" s="70"/>
      <c r="B975" s="70"/>
      <c r="C975" s="73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ht="18.0" customHeight="1">
      <c r="A976" s="70"/>
      <c r="B976" s="70"/>
      <c r="C976" s="73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ht="18.0" customHeight="1">
      <c r="A977" s="70"/>
      <c r="B977" s="70"/>
      <c r="C977" s="73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ht="18.0" customHeight="1">
      <c r="A978" s="70"/>
      <c r="B978" s="70"/>
      <c r="C978" s="73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ht="18.0" customHeight="1">
      <c r="A979" s="70"/>
      <c r="B979" s="70"/>
      <c r="C979" s="73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ht="18.0" customHeight="1">
      <c r="A980" s="70"/>
      <c r="B980" s="70"/>
      <c r="C980" s="73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ht="18.0" customHeight="1">
      <c r="A981" s="70"/>
      <c r="B981" s="70"/>
      <c r="C981" s="73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ht="18.0" customHeight="1">
      <c r="A982" s="70"/>
      <c r="B982" s="70"/>
      <c r="C982" s="73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ht="18.0" customHeight="1">
      <c r="A983" s="70"/>
      <c r="B983" s="70"/>
      <c r="C983" s="73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ht="18.0" customHeight="1">
      <c r="A984" s="70"/>
      <c r="B984" s="70"/>
      <c r="C984" s="73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ht="18.0" customHeight="1">
      <c r="A985" s="70"/>
      <c r="B985" s="70"/>
      <c r="C985" s="73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ht="18.0" customHeight="1">
      <c r="A986" s="70"/>
      <c r="B986" s="70"/>
      <c r="C986" s="73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ht="18.0" customHeight="1">
      <c r="A987" s="70"/>
      <c r="B987" s="70"/>
      <c r="C987" s="73"/>
      <c r="D987" s="70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ht="18.0" customHeight="1">
      <c r="A988" s="70"/>
      <c r="B988" s="70"/>
      <c r="C988" s="73"/>
      <c r="D988" s="70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ht="18.0" customHeight="1">
      <c r="A989" s="70"/>
      <c r="B989" s="70"/>
      <c r="C989" s="73"/>
      <c r="D989" s="70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ht="18.0" customHeight="1">
      <c r="A990" s="70"/>
      <c r="B990" s="70"/>
      <c r="C990" s="73"/>
      <c r="D990" s="70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ht="18.0" customHeight="1">
      <c r="A991" s="70"/>
      <c r="B991" s="70"/>
      <c r="C991" s="73"/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ht="18.0" customHeight="1">
      <c r="A992" s="70"/>
      <c r="B992" s="70"/>
      <c r="C992" s="73"/>
      <c r="D992" s="70"/>
      <c r="E992" s="70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ht="18.0" customHeight="1">
      <c r="A993" s="70"/>
      <c r="B993" s="70"/>
      <c r="C993" s="73"/>
      <c r="D993" s="70"/>
      <c r="E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ht="18.0" customHeight="1">
      <c r="A994" s="70"/>
      <c r="B994" s="70"/>
      <c r="C994" s="73"/>
      <c r="D994" s="70"/>
      <c r="E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ht="18.0" customHeight="1">
      <c r="A995" s="70"/>
      <c r="B995" s="70"/>
      <c r="C995" s="73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ht="18.0" customHeight="1">
      <c r="A996" s="70"/>
      <c r="B996" s="70"/>
      <c r="C996" s="73"/>
      <c r="D996" s="70"/>
      <c r="E996" s="70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ht="18.0" customHeight="1">
      <c r="A997" s="70"/>
      <c r="B997" s="70"/>
      <c r="C997" s="73"/>
      <c r="D997" s="70"/>
      <c r="E997" s="70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ht="18.0" customHeight="1">
      <c r="A998" s="70"/>
      <c r="B998" s="70"/>
      <c r="C998" s="73"/>
      <c r="D998" s="70"/>
      <c r="E998" s="70"/>
      <c r="F998" s="70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ht="18.0" customHeight="1">
      <c r="A999" s="70"/>
      <c r="B999" s="70"/>
      <c r="C999" s="73"/>
      <c r="D999" s="70"/>
      <c r="E999" s="70"/>
      <c r="F999" s="70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ht="18.0" customHeight="1">
      <c r="A1000" s="70"/>
      <c r="B1000" s="70"/>
      <c r="C1000" s="73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</sheetData>
  <autoFilter ref="$B$1:$C$1"/>
  <printOptions/>
  <pageMargins bottom="1.0" footer="0.0" header="0.0" left="0.75" right="0.75" top="1.0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9.75"/>
    <col customWidth="1" min="2" max="2" width="11.38"/>
    <col customWidth="1" min="3" max="3" width="11.75"/>
    <col customWidth="1" min="4" max="4" width="15.88"/>
    <col customWidth="1" min="5" max="9" width="11.75"/>
    <col customWidth="1" min="10" max="15" width="9.13"/>
    <col customWidth="1" min="16" max="26" width="8.63"/>
  </cols>
  <sheetData>
    <row r="1" ht="14.25" customHeight="1">
      <c r="A1" s="45" t="s">
        <v>127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83</v>
      </c>
      <c r="B2" s="21"/>
      <c r="C2" s="30" t="s">
        <v>3310</v>
      </c>
      <c r="D2" s="30" t="s">
        <v>3311</v>
      </c>
      <c r="E2" s="30" t="s">
        <v>3312</v>
      </c>
      <c r="F2" s="30" t="s">
        <v>3313</v>
      </c>
      <c r="G2" s="30" t="s">
        <v>3314</v>
      </c>
      <c r="H2" s="30" t="s">
        <v>3315</v>
      </c>
      <c r="I2" s="30" t="s">
        <v>3316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129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86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132</v>
      </c>
      <c r="B5" s="21"/>
      <c r="C5" s="75" t="s">
        <v>3311</v>
      </c>
      <c r="D5" s="30">
        <f t="shared" ref="D5:D6" si="1">MATCH(C5,$C$2:$I$2,0)</f>
        <v>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133</v>
      </c>
      <c r="B6" s="21"/>
      <c r="C6" s="75" t="s">
        <v>3314</v>
      </c>
      <c r="D6" s="30">
        <f t="shared" si="1"/>
        <v>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87</v>
      </c>
      <c r="B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134</v>
      </c>
      <c r="B8" s="21"/>
      <c r="C8" s="67" t="s">
        <v>812</v>
      </c>
      <c r="D8" s="68" t="s">
        <v>815</v>
      </c>
      <c r="E8" s="69" t="s">
        <v>816</v>
      </c>
      <c r="F8" s="67" t="s">
        <v>822</v>
      </c>
      <c r="G8" s="67" t="s">
        <v>818</v>
      </c>
      <c r="H8" s="67" t="s">
        <v>817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136</v>
      </c>
      <c r="B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137</v>
      </c>
      <c r="B10" s="21"/>
      <c r="D10" s="68" t="s">
        <v>816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91</v>
      </c>
      <c r="B11" s="21"/>
      <c r="D11" s="76">
        <f>MATCH(D10,C8:H8,0)</f>
        <v>3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21"/>
      <c r="B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1" t="s">
        <v>132</v>
      </c>
      <c r="B14" s="40">
        <f>MATCH(A14,A2:A11,0)</f>
        <v>4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1" t="s">
        <v>137</v>
      </c>
      <c r="B15" s="40">
        <f>MATCH(A15,A2:A11,0)</f>
        <v>9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1" t="s">
        <v>3317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1" t="s">
        <v>3318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1" t="s">
        <v>3319</v>
      </c>
      <c r="D64" s="21">
        <f>MATCH("b",C62:C64,0)</f>
        <v>2</v>
      </c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1" t="s">
        <v>3317</v>
      </c>
      <c r="D67" s="21" t="s">
        <v>3318</v>
      </c>
      <c r="E67" s="21" t="s">
        <v>3319</v>
      </c>
      <c r="F67" s="21">
        <f>MATCH("b",C67:E67,0)</f>
        <v>2</v>
      </c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dataValidations>
    <dataValidation type="list" allowBlank="1" showErrorMessage="1" sqref="D8:H8 D10">
      <formula1>'HelpDesk Data'!$C$1:$M$1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1.38"/>
    <col customWidth="1" min="2" max="2" width="26.38"/>
    <col customWidth="1" min="3" max="3" width="22.25"/>
    <col customWidth="1" min="4" max="5" width="21.38"/>
    <col customWidth="1" min="6" max="6" width="16.38"/>
    <col customWidth="1" min="7" max="26" width="21.38"/>
  </cols>
  <sheetData>
    <row r="1" ht="19.5" customHeight="1">
      <c r="A1" s="67" t="s">
        <v>812</v>
      </c>
      <c r="B1" s="68" t="s">
        <v>815</v>
      </c>
      <c r="C1" s="69" t="s">
        <v>816</v>
      </c>
      <c r="D1" s="67" t="s">
        <v>822</v>
      </c>
      <c r="E1" s="67" t="s">
        <v>818</v>
      </c>
      <c r="F1" s="67" t="s">
        <v>822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18.0" customHeight="1">
      <c r="A2" s="65" t="s">
        <v>842</v>
      </c>
      <c r="B2" s="40" t="str">
        <f>VLOOKUP($A2,'HelpDesk Data'!$B$1:$M$636,MATCH(B$1,'HelpDesk Data'!$B$1:$M$1,0),0)</f>
        <v>Dr Arif</v>
      </c>
      <c r="C2" s="40" t="str">
        <f>VLOOKUP($A2,'HelpDesk Data'!$B$1:$M$636,MATCH(C$1,'HelpDesk Data'!$B$1:$M$1,0),0)</f>
        <v> Lucknow</v>
      </c>
      <c r="D2" s="40" t="str">
        <f>VLOOKUP($A2,'HelpDesk Data'!$B$1:$M$636,MATCH(D$1,'HelpDesk Data'!$B$1:$M$1,0),0)</f>
        <v>Close</v>
      </c>
      <c r="E2" s="40">
        <f>VLOOKUP($A2,'HelpDesk Data'!$B$1:$M$636,MATCH(E$1,'HelpDesk Data'!$B$1:$M$1,0),0)</f>
        <v>9514018637</v>
      </c>
      <c r="F2" s="40" t="str">
        <f>VLOOKUP($A2,'HelpDesk Data'!$B$1:$M$636,MATCH(F$1,'HelpDesk Data'!$B$1:$M$1,0),0)</f>
        <v>Close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18.0" customHeight="1">
      <c r="A3" s="65" t="s">
        <v>911</v>
      </c>
      <c r="B3" s="40" t="str">
        <f>VLOOKUP($A3,'HelpDesk Data'!$B$1:$M$636,MATCH(B$1,'HelpDesk Data'!$B$1:$M$1,0),0)</f>
        <v>Abaas</v>
      </c>
      <c r="C3" s="40" t="str">
        <f>VLOOKUP($A3,'HelpDesk Data'!$B$1:$M$636,MATCH(C$1,'HelpDesk Data'!$B$1:$M$1,0),0)</f>
        <v>Delhi</v>
      </c>
      <c r="D3" s="40" t="str">
        <f>VLOOKUP($A3,'HelpDesk Data'!$B$1:$M$636,MATCH(D$1,'HelpDesk Data'!$B$1:$M$1,0),0)</f>
        <v>Close</v>
      </c>
      <c r="E3" s="40">
        <f>VLOOKUP($A3,'HelpDesk Data'!$B$1:$M$636,MATCH(E$1,'HelpDesk Data'!$B$1:$M$1,0),0)</f>
        <v>9999846095</v>
      </c>
      <c r="F3" s="40" t="str">
        <f>VLOOKUP($A3,'HelpDesk Data'!$B$1:$M$636,MATCH(F$1,'HelpDesk Data'!$B$1:$M$1,0),0)</f>
        <v>Close</v>
      </c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18.0" customHeight="1">
      <c r="A4" s="30" t="s">
        <v>1328</v>
      </c>
      <c r="B4" s="40" t="str">
        <f>VLOOKUP($A4,'HelpDesk Data'!$B$1:$M$636,MATCH(B$1,'HelpDesk Data'!$B$1:$M$1,0),0)</f>
        <v>Abhijeet</v>
      </c>
      <c r="C4" s="40" t="str">
        <f>VLOOKUP($A4,'HelpDesk Data'!$B$1:$M$636,MATCH(C$1,'HelpDesk Data'!$B$1:$M$1,0),0)</f>
        <v>Pune</v>
      </c>
      <c r="D4" s="40" t="str">
        <f>VLOOKUP($A4,'HelpDesk Data'!$B$1:$M$636,MATCH(D$1,'HelpDesk Data'!$B$1:$M$1,0),0)</f>
        <v>Close</v>
      </c>
      <c r="E4" s="40">
        <f>VLOOKUP($A4,'HelpDesk Data'!$B$1:$M$636,MATCH(E$1,'HelpDesk Data'!$B$1:$M$1,0),0)</f>
        <v>26931457</v>
      </c>
      <c r="F4" s="40" t="str">
        <f>VLOOKUP($A4,'HelpDesk Data'!$B$1:$M$636,MATCH(F$1,'HelpDesk Data'!$B$1:$M$1,0),0)</f>
        <v>Close</v>
      </c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18.0" customHeight="1">
      <c r="A5" s="30" t="s">
        <v>1996</v>
      </c>
      <c r="B5" s="40" t="str">
        <f>VLOOKUP($A5,'HelpDesk Data'!$B$1:$M$636,MATCH(B$1,'HelpDesk Data'!$B$1:$M$1,0),0)</f>
        <v>Abhijit gohain</v>
      </c>
      <c r="C5" s="40" t="str">
        <f>VLOOKUP($A5,'HelpDesk Data'!$B$1:$M$636,MATCH(C$1,'HelpDesk Data'!$B$1:$M$1,0),0)</f>
        <v>Assam</v>
      </c>
      <c r="D5" s="40" t="str">
        <f>VLOOKUP($A5,'HelpDesk Data'!$B$1:$M$636,MATCH(D$1,'HelpDesk Data'!$B$1:$M$1,0),0)</f>
        <v>Open</v>
      </c>
      <c r="E5" s="40">
        <f>VLOOKUP($A5,'HelpDesk Data'!$B$1:$M$636,MATCH(E$1,'HelpDesk Data'!$B$1:$M$1,0),0)</f>
        <v>9435048612</v>
      </c>
      <c r="F5" s="40" t="str">
        <f>VLOOKUP($A5,'HelpDesk Data'!$B$1:$M$636,MATCH(F$1,'HelpDesk Data'!$B$1:$M$1,0),0)</f>
        <v>Open</v>
      </c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18.0" customHeight="1">
      <c r="A6" s="30" t="s">
        <v>1850</v>
      </c>
      <c r="B6" s="40" t="str">
        <f>VLOOKUP($A6,'HelpDesk Data'!$B$1:$M$636,MATCH(B$1,'HelpDesk Data'!$B$1:$M$1,0),0)</f>
        <v>Abhilash Anand</v>
      </c>
      <c r="C6" s="40" t="str">
        <f>VLOOKUP($A6,'HelpDesk Data'!$B$1:$M$636,MATCH(C$1,'HelpDesk Data'!$B$1:$M$1,0),0)</f>
        <v> Bangalore</v>
      </c>
      <c r="D6" s="40" t="str">
        <f>VLOOKUP($A6,'HelpDesk Data'!$B$1:$M$636,MATCH(D$1,'HelpDesk Data'!$B$1:$M$1,0),0)</f>
        <v>Close</v>
      </c>
      <c r="E6" s="40">
        <f>VLOOKUP($A6,'HelpDesk Data'!$B$1:$M$636,MATCH(E$1,'HelpDesk Data'!$B$1:$M$1,0),0)</f>
        <v>9741889978</v>
      </c>
      <c r="F6" s="40" t="str">
        <f>VLOOKUP($A6,'HelpDesk Data'!$B$1:$M$636,MATCH(F$1,'HelpDesk Data'!$B$1:$M$1,0),0)</f>
        <v>Close</v>
      </c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ht="18.0" customHeight="1">
      <c r="A7" s="30" t="s">
        <v>1952</v>
      </c>
      <c r="B7" s="40" t="str">
        <f>VLOOKUP($A7,'HelpDesk Data'!$B$1:$M$636,MATCH(B$1,'HelpDesk Data'!$B$1:$M$1,0),0)</f>
        <v>Abhinav</v>
      </c>
      <c r="C7" s="40" t="str">
        <f>VLOOKUP($A7,'HelpDesk Data'!$B$1:$M$636,MATCH(C$1,'HelpDesk Data'!$B$1:$M$1,0),0)</f>
        <v>New Delhi </v>
      </c>
      <c r="D7" s="40" t="str">
        <f>VLOOKUP($A7,'HelpDesk Data'!$B$1:$M$636,MATCH(D$1,'HelpDesk Data'!$B$1:$M$1,0),0)</f>
        <v>Close</v>
      </c>
      <c r="E7" s="40">
        <f>VLOOKUP($A7,'HelpDesk Data'!$B$1:$M$636,MATCH(E$1,'HelpDesk Data'!$B$1:$M$1,0),0)</f>
        <v>9871189077</v>
      </c>
      <c r="F7" s="40" t="str">
        <f>VLOOKUP($A7,'HelpDesk Data'!$B$1:$M$636,MATCH(F$1,'HelpDesk Data'!$B$1:$M$1,0),0)</f>
        <v>Close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ht="18.0" customHeight="1">
      <c r="A8" s="30" t="s">
        <v>1094</v>
      </c>
      <c r="B8" s="40" t="str">
        <f>VLOOKUP($A8,'HelpDesk Data'!$B$1:$M$636,MATCH(B$1,'HelpDesk Data'!$B$1:$M$1,0),0)</f>
        <v>Abhishek</v>
      </c>
      <c r="C8" s="40" t="str">
        <f>VLOOKUP($A8,'HelpDesk Data'!$B$1:$M$636,MATCH(C$1,'HelpDesk Data'!$B$1:$M$1,0),0)</f>
        <v>Allahabad</v>
      </c>
      <c r="D8" s="40" t="str">
        <f>VLOOKUP($A8,'HelpDesk Data'!$B$1:$M$636,MATCH(D$1,'HelpDesk Data'!$B$1:$M$1,0),0)</f>
        <v>Open</v>
      </c>
      <c r="E8" s="40">
        <f>VLOOKUP($A8,'HelpDesk Data'!$B$1:$M$636,MATCH(E$1,'HelpDesk Data'!$B$1:$M$1,0),0)</f>
        <v>9616507237</v>
      </c>
      <c r="F8" s="40" t="str">
        <f>VLOOKUP($A8,'HelpDesk Data'!$B$1:$M$636,MATCH(F$1,'HelpDesk Data'!$B$1:$M$1,0),0)</f>
        <v>Open</v>
      </c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ht="18.0" customHeight="1">
      <c r="A9" s="30" t="s">
        <v>1653</v>
      </c>
      <c r="B9" s="40" t="str">
        <f>VLOOKUP($A9,'HelpDesk Data'!$B$1:$M$636,MATCH(B$1,'HelpDesk Data'!$B$1:$M$1,0),0)</f>
        <v>Abhishek</v>
      </c>
      <c r="C9" s="40" t="str">
        <f>VLOOKUP($A9,'HelpDesk Data'!$B$1:$M$636,MATCH(C$1,'HelpDesk Data'!$B$1:$M$1,0),0)</f>
        <v>Bangalore</v>
      </c>
      <c r="D9" s="40" t="str">
        <f>VLOOKUP($A9,'HelpDesk Data'!$B$1:$M$636,MATCH(D$1,'HelpDesk Data'!$B$1:$M$1,0),0)</f>
        <v>Open</v>
      </c>
      <c r="E9" s="40">
        <f>VLOOKUP($A9,'HelpDesk Data'!$B$1:$M$636,MATCH(E$1,'HelpDesk Data'!$B$1:$M$1,0),0)</f>
        <v>9880461800</v>
      </c>
      <c r="F9" s="40" t="str">
        <f>VLOOKUP($A9,'HelpDesk Data'!$B$1:$M$636,MATCH(F$1,'HelpDesk Data'!$B$1:$M$1,0),0)</f>
        <v>Open</v>
      </c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18.0" customHeight="1">
      <c r="A10" s="30" t="s">
        <v>1780</v>
      </c>
      <c r="B10" s="40" t="str">
        <f>VLOOKUP($A10,'HelpDesk Data'!$B$1:$M$636,MATCH(B$1,'HelpDesk Data'!$B$1:$M$1,0),0)</f>
        <v>Abhishek</v>
      </c>
      <c r="C10" s="40" t="str">
        <f>VLOOKUP($A10,'HelpDesk Data'!$B$1:$M$636,MATCH(C$1,'HelpDesk Data'!$B$1:$M$1,0),0)</f>
        <v>Bangalore</v>
      </c>
      <c r="D10" s="40" t="str">
        <f>VLOOKUP($A10,'HelpDesk Data'!$B$1:$M$636,MATCH(D$1,'HelpDesk Data'!$B$1:$M$1,0),0)</f>
        <v>Open</v>
      </c>
      <c r="E10" s="40">
        <f>VLOOKUP($A10,'HelpDesk Data'!$B$1:$M$636,MATCH(E$1,'HelpDesk Data'!$B$1:$M$1,0),0)</f>
        <v>23600752</v>
      </c>
      <c r="F10" s="40" t="str">
        <f>VLOOKUP($A10,'HelpDesk Data'!$B$1:$M$636,MATCH(F$1,'HelpDesk Data'!$B$1:$M$1,0),0)</f>
        <v>Open</v>
      </c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ht="18.0" customHeight="1">
      <c r="A11" s="30" t="s">
        <v>1960</v>
      </c>
      <c r="B11" s="40" t="str">
        <f>VLOOKUP($A11,'HelpDesk Data'!$B$1:$M$636,MATCH(B$1,'HelpDesk Data'!$B$1:$M$1,0),0)</f>
        <v>Abhishek</v>
      </c>
      <c r="C11" s="40" t="str">
        <f>VLOOKUP($A11,'HelpDesk Data'!$B$1:$M$636,MATCH(C$1,'HelpDesk Data'!$B$1:$M$1,0),0)</f>
        <v>Delhi</v>
      </c>
      <c r="D11" s="40" t="str">
        <f>VLOOKUP($A11,'HelpDesk Data'!$B$1:$M$636,MATCH(D$1,'HelpDesk Data'!$B$1:$M$1,0),0)</f>
        <v>Close</v>
      </c>
      <c r="E11" s="40">
        <f>VLOOKUP($A11,'HelpDesk Data'!$B$1:$M$636,MATCH(E$1,'HelpDesk Data'!$B$1:$M$1,0),0)</f>
        <v>9216232304</v>
      </c>
      <c r="F11" s="40" t="str">
        <f>VLOOKUP($A11,'HelpDesk Data'!$B$1:$M$636,MATCH(F$1,'HelpDesk Data'!$B$1:$M$1,0),0)</f>
        <v>Close</v>
      </c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18.0" customHeight="1">
      <c r="A12" s="30" t="s">
        <v>1512</v>
      </c>
      <c r="B12" s="40" t="str">
        <f>VLOOKUP($A12,'HelpDesk Data'!$B$1:$M$636,MATCH(B$1,'HelpDesk Data'!$B$1:$M$1,0),0)</f>
        <v>Abhishek Roy</v>
      </c>
      <c r="C12" s="40" t="str">
        <f>VLOOKUP($A12,'HelpDesk Data'!$B$1:$M$636,MATCH(C$1,'HelpDesk Data'!$B$1:$M$1,0),0)</f>
        <v>Lucknow </v>
      </c>
      <c r="D12" s="40" t="str">
        <f>VLOOKUP($A12,'HelpDesk Data'!$B$1:$M$636,MATCH(D$1,'HelpDesk Data'!$B$1:$M$1,0),0)</f>
        <v>Open</v>
      </c>
      <c r="E12" s="40">
        <f>VLOOKUP($A12,'HelpDesk Data'!$B$1:$M$636,MATCH(E$1,'HelpDesk Data'!$B$1:$M$1,0),0)</f>
        <v>9794493172</v>
      </c>
      <c r="F12" s="40" t="str">
        <f>VLOOKUP($A12,'HelpDesk Data'!$B$1:$M$636,MATCH(F$1,'HelpDesk Data'!$B$1:$M$1,0),0)</f>
        <v>Open</v>
      </c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ht="18.0" customHeight="1">
      <c r="A13" s="30" t="s">
        <v>1034</v>
      </c>
      <c r="B13" s="40" t="str">
        <f>VLOOKUP($A13,'HelpDesk Data'!$B$1:$M$636,MATCH(B$1,'HelpDesk Data'!$B$1:$M$1,0),0)</f>
        <v>ABID</v>
      </c>
      <c r="C13" s="40" t="str">
        <f>VLOOKUP($A13,'HelpDesk Data'!$B$1:$M$636,MATCH(C$1,'HelpDesk Data'!$B$1:$M$1,0),0)</f>
        <v> PUNE</v>
      </c>
      <c r="D13" s="40" t="str">
        <f>VLOOKUP($A13,'HelpDesk Data'!$B$1:$M$636,MATCH(D$1,'HelpDesk Data'!$B$1:$M$1,0),0)</f>
        <v>Close</v>
      </c>
      <c r="E13" s="40">
        <f>VLOOKUP($A13,'HelpDesk Data'!$B$1:$M$636,MATCH(E$1,'HelpDesk Data'!$B$1:$M$1,0),0)</f>
        <v>9881994565</v>
      </c>
      <c r="F13" s="40" t="str">
        <f>VLOOKUP($A13,'HelpDesk Data'!$B$1:$M$636,MATCH(F$1,'HelpDesk Data'!$B$1:$M$1,0),0)</f>
        <v>Close</v>
      </c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18.0" customHeight="1">
      <c r="A14" s="30" t="s">
        <v>1967</v>
      </c>
      <c r="B14" s="40" t="str">
        <f>VLOOKUP($A14,'HelpDesk Data'!$B$1:$M$636,MATCH(B$1,'HelpDesk Data'!$B$1:$M$1,0),0)</f>
        <v>ADITYA</v>
      </c>
      <c r="C14" s="40" t="str">
        <f>VLOOKUP($A14,'HelpDesk Data'!$B$1:$M$636,MATCH(C$1,'HelpDesk Data'!$B$1:$M$1,0),0)</f>
        <v>delhi</v>
      </c>
      <c r="D14" s="40" t="str">
        <f>VLOOKUP($A14,'HelpDesk Data'!$B$1:$M$636,MATCH(D$1,'HelpDesk Data'!$B$1:$M$1,0),0)</f>
        <v>Close</v>
      </c>
      <c r="E14" s="40">
        <f>VLOOKUP($A14,'HelpDesk Data'!$B$1:$M$636,MATCH(E$1,'HelpDesk Data'!$B$1:$M$1,0),0)</f>
        <v>9868154143</v>
      </c>
      <c r="F14" s="40" t="str">
        <f>VLOOKUP($A14,'HelpDesk Data'!$B$1:$M$636,MATCH(F$1,'HelpDesk Data'!$B$1:$M$1,0),0)</f>
        <v>Close</v>
      </c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18.0" customHeight="1">
      <c r="A15" s="30" t="s">
        <v>1632</v>
      </c>
      <c r="B15" s="40" t="str">
        <f>VLOOKUP($A15,'HelpDesk Data'!$B$1:$M$636,MATCH(B$1,'HelpDesk Data'!$B$1:$M$1,0),0)</f>
        <v>Ahmed</v>
      </c>
      <c r="C15" s="40" t="str">
        <f>VLOOKUP($A15,'HelpDesk Data'!$B$1:$M$636,MATCH(C$1,'HelpDesk Data'!$B$1:$M$1,0),0)</f>
        <v>Moradabad</v>
      </c>
      <c r="D15" s="40" t="str">
        <f>VLOOKUP($A15,'HelpDesk Data'!$B$1:$M$636,MATCH(D$1,'HelpDesk Data'!$B$1:$M$1,0),0)</f>
        <v>Reject</v>
      </c>
      <c r="E15" s="40">
        <f>VLOOKUP($A15,'HelpDesk Data'!$B$1:$M$636,MATCH(E$1,'HelpDesk Data'!$B$1:$M$1,0),0)</f>
        <v>9837074105</v>
      </c>
      <c r="F15" s="40" t="str">
        <f>VLOOKUP($A15,'HelpDesk Data'!$B$1:$M$636,MATCH(F$1,'HelpDesk Data'!$B$1:$M$1,0),0)</f>
        <v>Reject</v>
      </c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18.0" customHeight="1">
      <c r="A16" s="30" t="s">
        <v>1759</v>
      </c>
      <c r="B16" s="40" t="str">
        <f>VLOOKUP($A16,'HelpDesk Data'!$B$1:$M$636,MATCH(B$1,'HelpDesk Data'!$B$1:$M$1,0),0)</f>
        <v>Ajay </v>
      </c>
      <c r="C16" s="40" t="str">
        <f>VLOOKUP($A16,'HelpDesk Data'!$B$1:$M$636,MATCH(C$1,'HelpDesk Data'!$B$1:$M$1,0),0)</f>
        <v>Delhi </v>
      </c>
      <c r="D16" s="40" t="str">
        <f>VLOOKUP($A16,'HelpDesk Data'!$B$1:$M$636,MATCH(D$1,'HelpDesk Data'!$B$1:$M$1,0),0)</f>
        <v>Close</v>
      </c>
      <c r="E16" s="40">
        <f>VLOOKUP($A16,'HelpDesk Data'!$B$1:$M$636,MATCH(E$1,'HelpDesk Data'!$B$1:$M$1,0),0)</f>
        <v>9312958009</v>
      </c>
      <c r="F16" s="40" t="str">
        <f>VLOOKUP($A16,'HelpDesk Data'!$B$1:$M$636,MATCH(F$1,'HelpDesk Data'!$B$1:$M$1,0),0)</f>
        <v>Close</v>
      </c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ht="18.0" customHeight="1">
      <c r="A17" s="30" t="s">
        <v>2221</v>
      </c>
      <c r="B17" s="40" t="str">
        <f>VLOOKUP($A17,'HelpDesk Data'!$B$1:$M$636,MATCH(B$1,'HelpDesk Data'!$B$1:$M$1,0),0)</f>
        <v>ALOK KUMAR</v>
      </c>
      <c r="C17" s="40" t="str">
        <f>VLOOKUP($A17,'HelpDesk Data'!$B$1:$M$636,MATCH(C$1,'HelpDesk Data'!$B$1:$M$1,0),0)</f>
        <v>JAIPUR</v>
      </c>
      <c r="D17" s="40" t="str">
        <f>VLOOKUP($A17,'HelpDesk Data'!$B$1:$M$636,MATCH(D$1,'HelpDesk Data'!$B$1:$M$1,0),0)</f>
        <v>Open</v>
      </c>
      <c r="E17" s="40">
        <f>VLOOKUP($A17,'HelpDesk Data'!$B$1:$M$636,MATCH(E$1,'HelpDesk Data'!$B$1:$M$1,0),0)</f>
        <v>9314651231</v>
      </c>
      <c r="F17" s="40" t="str">
        <f>VLOOKUP($A17,'HelpDesk Data'!$B$1:$M$636,MATCH(F$1,'HelpDesk Data'!$B$1:$M$1,0),0)</f>
        <v>Open</v>
      </c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ht="18.0" customHeight="1">
      <c r="A18" s="30" t="s">
        <v>1563</v>
      </c>
      <c r="B18" s="40" t="str">
        <f>VLOOKUP($A18,'HelpDesk Data'!$B$1:$M$636,MATCH(B$1,'HelpDesk Data'!$B$1:$M$1,0),0)</f>
        <v>Alok Patel</v>
      </c>
      <c r="C18" s="40" t="str">
        <f>VLOOKUP($A18,'HelpDesk Data'!$B$1:$M$636,MATCH(C$1,'HelpDesk Data'!$B$1:$M$1,0),0)</f>
        <v>Bangalore</v>
      </c>
      <c r="D18" s="40" t="str">
        <f>VLOOKUP($A18,'HelpDesk Data'!$B$1:$M$636,MATCH(D$1,'HelpDesk Data'!$B$1:$M$1,0),0)</f>
        <v>Close</v>
      </c>
      <c r="E18" s="40">
        <f>VLOOKUP($A18,'HelpDesk Data'!$B$1:$M$636,MATCH(E$1,'HelpDesk Data'!$B$1:$M$1,0),0)</f>
        <v>9844773333</v>
      </c>
      <c r="F18" s="40" t="str">
        <f>VLOOKUP($A18,'HelpDesk Data'!$B$1:$M$636,MATCH(F$1,'HelpDesk Data'!$B$1:$M$1,0),0)</f>
        <v>Close</v>
      </c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ht="18.0" customHeight="1">
      <c r="A19" s="30" t="s">
        <v>1622</v>
      </c>
      <c r="B19" s="40" t="str">
        <f>VLOOKUP($A19,'HelpDesk Data'!$B$1:$M$636,MATCH(B$1,'HelpDesk Data'!$B$1:$M$1,0),0)</f>
        <v>Amit</v>
      </c>
      <c r="C19" s="40" t="str">
        <f>VLOOKUP($A19,'HelpDesk Data'!$B$1:$M$636,MATCH(C$1,'HelpDesk Data'!$B$1:$M$1,0),0)</f>
        <v>Amritsar</v>
      </c>
      <c r="D19" s="40" t="str">
        <f>VLOOKUP($A19,'HelpDesk Data'!$B$1:$M$636,MATCH(D$1,'HelpDesk Data'!$B$1:$M$1,0),0)</f>
        <v>Open</v>
      </c>
      <c r="E19" s="40">
        <f>VLOOKUP($A19,'HelpDesk Data'!$B$1:$M$636,MATCH(E$1,'HelpDesk Data'!$B$1:$M$1,0),0)</f>
        <v>9914839869</v>
      </c>
      <c r="F19" s="40" t="str">
        <f>VLOOKUP($A19,'HelpDesk Data'!$B$1:$M$636,MATCH(F$1,'HelpDesk Data'!$B$1:$M$1,0),0)</f>
        <v>Open</v>
      </c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ht="18.0" customHeight="1">
      <c r="A20" s="30" t="s">
        <v>2256</v>
      </c>
      <c r="B20" s="40" t="str">
        <f>VLOOKUP($A20,'HelpDesk Data'!$B$1:$M$636,MATCH(B$1,'HelpDesk Data'!$B$1:$M$1,0),0)</f>
        <v>AMIT </v>
      </c>
      <c r="C20" s="40" t="str">
        <f>VLOOKUP($A20,'HelpDesk Data'!$B$1:$M$636,MATCH(C$1,'HelpDesk Data'!$B$1:$M$1,0),0)</f>
        <v>PANIPATH</v>
      </c>
      <c r="D20" s="40" t="str">
        <f>VLOOKUP($A20,'HelpDesk Data'!$B$1:$M$636,MATCH(D$1,'HelpDesk Data'!$B$1:$M$1,0),0)</f>
        <v>Reject</v>
      </c>
      <c r="E20" s="40">
        <f>VLOOKUP($A20,'HelpDesk Data'!$B$1:$M$636,MATCH(E$1,'HelpDesk Data'!$B$1:$M$1,0),0)</f>
        <v>9896470718</v>
      </c>
      <c r="F20" s="40" t="str">
        <f>VLOOKUP($A20,'HelpDesk Data'!$B$1:$M$636,MATCH(F$1,'HelpDesk Data'!$B$1:$M$1,0),0)</f>
        <v>Reject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18.0" customHeight="1">
      <c r="A21" s="30" t="s">
        <v>1939</v>
      </c>
      <c r="B21" s="40" t="str">
        <f>VLOOKUP($A21,'HelpDesk Data'!$B$1:$M$636,MATCH(B$1,'HelpDesk Data'!$B$1:$M$1,0),0)</f>
        <v>Amit Rawat</v>
      </c>
      <c r="C21" s="40" t="str">
        <f>VLOOKUP($A21,'HelpDesk Data'!$B$1:$M$636,MATCH(C$1,'HelpDesk Data'!$B$1:$M$1,0),0)</f>
        <v>New Delhi</v>
      </c>
      <c r="D21" s="40" t="str">
        <f>VLOOKUP($A21,'HelpDesk Data'!$B$1:$M$636,MATCH(D$1,'HelpDesk Data'!$B$1:$M$1,0),0)</f>
        <v>Open</v>
      </c>
      <c r="E21" s="40">
        <f>VLOOKUP($A21,'HelpDesk Data'!$B$1:$M$636,MATCH(E$1,'HelpDesk Data'!$B$1:$M$1,0),0)</f>
        <v>9871726707</v>
      </c>
      <c r="F21" s="40" t="str">
        <f>VLOOKUP($A21,'HelpDesk Data'!$B$1:$M$636,MATCH(F$1,'HelpDesk Data'!$B$1:$M$1,0),0)</f>
        <v>Open</v>
      </c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ht="18.0" customHeight="1">
      <c r="A22" s="30" t="s">
        <v>1270</v>
      </c>
      <c r="B22" s="40" t="str">
        <f>VLOOKUP($A22,'HelpDesk Data'!$B$1:$M$636,MATCH(B$1,'HelpDesk Data'!$B$1:$M$1,0),0)</f>
        <v>Anand</v>
      </c>
      <c r="C22" s="40" t="str">
        <f>VLOOKUP($A22,'HelpDesk Data'!$B$1:$M$636,MATCH(C$1,'HelpDesk Data'!$B$1:$M$1,0),0)</f>
        <v>Bangalore</v>
      </c>
      <c r="D22" s="40" t="str">
        <f>VLOOKUP($A22,'HelpDesk Data'!$B$1:$M$636,MATCH(D$1,'HelpDesk Data'!$B$1:$M$1,0),0)</f>
        <v>Close</v>
      </c>
      <c r="E22" s="40">
        <f>VLOOKUP($A22,'HelpDesk Data'!$B$1:$M$636,MATCH(E$1,'HelpDesk Data'!$B$1:$M$1,0),0)</f>
        <v>9008483823</v>
      </c>
      <c r="F22" s="40" t="str">
        <f>VLOOKUP($A22,'HelpDesk Data'!$B$1:$M$636,MATCH(F$1,'HelpDesk Data'!$B$1:$M$1,0),0)</f>
        <v>Close</v>
      </c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ht="18.0" customHeight="1">
      <c r="A23" s="30" t="s">
        <v>1763</v>
      </c>
      <c r="B23" s="40"/>
      <c r="C23" s="40"/>
      <c r="D23" s="40"/>
      <c r="E23" s="40"/>
      <c r="F23" s="4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18.0" customHeight="1">
      <c r="A24" s="65" t="s">
        <v>916</v>
      </c>
      <c r="B24" s="40"/>
      <c r="C24" s="40"/>
      <c r="D24" s="40"/>
      <c r="E24" s="40"/>
      <c r="F24" s="4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18.0" customHeight="1">
      <c r="A25" s="30" t="s">
        <v>2325</v>
      </c>
      <c r="B25" s="40"/>
      <c r="C25" s="40"/>
      <c r="D25" s="40"/>
      <c r="E25" s="40"/>
      <c r="F25" s="4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18.0" customHeight="1">
      <c r="A26" s="30" t="s">
        <v>1274</v>
      </c>
      <c r="B26" s="40"/>
      <c r="C26" s="40"/>
      <c r="D26" s="40"/>
      <c r="E26" s="40"/>
      <c r="F26" s="4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18.0" customHeight="1">
      <c r="A27" s="30" t="s">
        <v>1396</v>
      </c>
      <c r="B27" s="40"/>
      <c r="C27" s="40"/>
      <c r="D27" s="40"/>
      <c r="E27" s="40"/>
      <c r="F27" s="4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18.0" customHeight="1">
      <c r="A28" s="30" t="s">
        <v>1164</v>
      </c>
      <c r="B28" s="40"/>
      <c r="C28" s="40"/>
      <c r="D28" s="40"/>
      <c r="E28" s="40"/>
      <c r="F28" s="4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18.0" customHeight="1">
      <c r="A29" s="30" t="s">
        <v>1745</v>
      </c>
      <c r="B29" s="40"/>
      <c r="C29" s="40"/>
      <c r="D29" s="40"/>
      <c r="E29" s="40"/>
      <c r="F29" s="4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18.0" customHeight="1">
      <c r="A30" s="30" t="s">
        <v>1749</v>
      </c>
      <c r="B30" s="40"/>
      <c r="C30" s="40"/>
      <c r="D30" s="40"/>
      <c r="E30" s="40"/>
      <c r="F30" s="4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18.0" customHeight="1">
      <c r="A31" s="30" t="s">
        <v>1833</v>
      </c>
      <c r="B31" s="40"/>
      <c r="C31" s="40"/>
      <c r="D31" s="40"/>
      <c r="E31" s="40"/>
      <c r="F31" s="4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8.0" customHeight="1">
      <c r="A32" s="30" t="s">
        <v>1990</v>
      </c>
      <c r="B32" s="40"/>
      <c r="C32" s="40"/>
      <c r="D32" s="40"/>
      <c r="E32" s="40"/>
      <c r="F32" s="4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8.0" customHeight="1">
      <c r="A33" s="30" t="s">
        <v>2235</v>
      </c>
      <c r="B33" s="40"/>
      <c r="C33" s="40"/>
      <c r="D33" s="40"/>
      <c r="E33" s="40"/>
      <c r="F33" s="4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8.0" customHeight="1">
      <c r="A34" s="30" t="s">
        <v>1050</v>
      </c>
      <c r="B34" s="40"/>
      <c r="C34" s="40"/>
      <c r="D34" s="40"/>
      <c r="E34" s="40"/>
      <c r="F34" s="4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8.0" customHeight="1">
      <c r="A35" s="30" t="s">
        <v>1224</v>
      </c>
      <c r="B35" s="40"/>
      <c r="C35" s="40"/>
      <c r="D35" s="40"/>
      <c r="E35" s="40"/>
      <c r="F35" s="4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8.0" customHeight="1">
      <c r="A36" s="30" t="s">
        <v>1118</v>
      </c>
      <c r="B36" s="40"/>
      <c r="C36" s="40"/>
      <c r="D36" s="40"/>
      <c r="E36" s="40"/>
      <c r="F36" s="4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8.0" customHeight="1">
      <c r="A37" s="65" t="s">
        <v>968</v>
      </c>
      <c r="B37" s="40"/>
      <c r="C37" s="40"/>
      <c r="D37" s="40"/>
      <c r="E37" s="40"/>
      <c r="F37" s="4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8.0" customHeight="1">
      <c r="A38" s="30" t="s">
        <v>1946</v>
      </c>
      <c r="B38" s="40"/>
      <c r="C38" s="40"/>
      <c r="D38" s="40"/>
      <c r="E38" s="40"/>
      <c r="F38" s="4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8.0" customHeight="1">
      <c r="A39" s="30" t="s">
        <v>1677</v>
      </c>
      <c r="B39" s="40"/>
      <c r="C39" s="40"/>
      <c r="D39" s="40"/>
      <c r="E39" s="40"/>
      <c r="F39" s="4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8.0" customHeight="1">
      <c r="A40" s="30" t="s">
        <v>1863</v>
      </c>
      <c r="B40" s="40"/>
      <c r="C40" s="40"/>
      <c r="D40" s="40"/>
      <c r="E40" s="40"/>
      <c r="F40" s="4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8.0" customHeight="1">
      <c r="A41" s="65" t="s">
        <v>900</v>
      </c>
      <c r="B41" s="40"/>
      <c r="C41" s="40"/>
      <c r="D41" s="40"/>
      <c r="E41" s="40"/>
      <c r="F41" s="4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8.0" customHeight="1">
      <c r="A42" s="30" t="s">
        <v>1413</v>
      </c>
      <c r="B42" s="40"/>
      <c r="C42" s="40"/>
      <c r="D42" s="40"/>
      <c r="E42" s="40"/>
      <c r="F42" s="4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8.0" customHeight="1">
      <c r="A43" s="30" t="s">
        <v>1593</v>
      </c>
      <c r="B43" s="40"/>
      <c r="C43" s="40"/>
      <c r="D43" s="40"/>
      <c r="E43" s="40"/>
      <c r="F43" s="4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8.0" customHeight="1">
      <c r="A44" s="30" t="s">
        <v>1338</v>
      </c>
      <c r="B44" s="40"/>
      <c r="C44" s="40"/>
      <c r="D44" s="40"/>
      <c r="E44" s="40"/>
      <c r="F44" s="4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8.0" customHeight="1">
      <c r="A45" s="30" t="s">
        <v>1619</v>
      </c>
      <c r="B45" s="40"/>
      <c r="C45" s="40"/>
      <c r="D45" s="40"/>
      <c r="E45" s="40"/>
      <c r="F45" s="4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ht="18.0" customHeight="1">
      <c r="A46" s="30" t="s">
        <v>1404</v>
      </c>
      <c r="B46" s="40"/>
      <c r="C46" s="40"/>
      <c r="D46" s="40"/>
      <c r="E46" s="40"/>
      <c r="F46" s="4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ht="18.0" customHeight="1">
      <c r="A47" s="30" t="s">
        <v>2304</v>
      </c>
      <c r="B47" s="40"/>
      <c r="C47" s="40"/>
      <c r="D47" s="40"/>
      <c r="E47" s="40"/>
      <c r="F47" s="4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ht="18.0" customHeight="1">
      <c r="A48" s="30" t="s">
        <v>2061</v>
      </c>
      <c r="B48" s="40"/>
      <c r="C48" s="40"/>
      <c r="D48" s="40"/>
      <c r="E48" s="40"/>
      <c r="F48" s="4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ht="18.0" customHeight="1">
      <c r="A49" s="30" t="s">
        <v>1307</v>
      </c>
      <c r="B49" s="40"/>
      <c r="C49" s="40"/>
      <c r="D49" s="40"/>
      <c r="E49" s="40"/>
      <c r="F49" s="4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ht="18.0" customHeight="1">
      <c r="A50" s="30" t="s">
        <v>1717</v>
      </c>
      <c r="B50" s="40"/>
      <c r="C50" s="40"/>
      <c r="D50" s="40"/>
      <c r="E50" s="40"/>
      <c r="F50" s="4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ht="18.0" customHeight="1">
      <c r="A51" s="30" t="s">
        <v>1432</v>
      </c>
      <c r="B51" s="40"/>
      <c r="C51" s="40"/>
      <c r="D51" s="40"/>
      <c r="E51" s="40"/>
      <c r="F51" s="4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ht="18.0" customHeight="1">
      <c r="A52" s="30" t="s">
        <v>2276</v>
      </c>
      <c r="B52" s="40"/>
      <c r="C52" s="40"/>
      <c r="D52" s="40"/>
      <c r="E52" s="40"/>
      <c r="F52" s="4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ht="18.0" customHeight="1">
      <c r="A53" s="30" t="s">
        <v>1708</v>
      </c>
      <c r="B53" s="40"/>
      <c r="C53" s="40"/>
      <c r="D53" s="40"/>
      <c r="E53" s="40"/>
      <c r="F53" s="4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ht="18.0" customHeight="1">
      <c r="A54" s="30" t="s">
        <v>1319</v>
      </c>
      <c r="B54" s="40"/>
      <c r="C54" s="40"/>
      <c r="D54" s="40"/>
      <c r="E54" s="40"/>
      <c r="F54" s="4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ht="18.0" customHeight="1">
      <c r="A55" s="30" t="s">
        <v>1503</v>
      </c>
      <c r="B55" s="40"/>
      <c r="C55" s="40"/>
      <c r="D55" s="40"/>
      <c r="E55" s="40"/>
      <c r="F55" s="4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ht="18.0" customHeight="1">
      <c r="A56" s="30" t="s">
        <v>1663</v>
      </c>
      <c r="B56" s="40"/>
      <c r="C56" s="40"/>
      <c r="D56" s="40"/>
      <c r="E56" s="40"/>
      <c r="F56" s="4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ht="18.0" customHeight="1">
      <c r="A57" s="30" t="s">
        <v>1070</v>
      </c>
      <c r="B57" s="40"/>
      <c r="C57" s="40"/>
      <c r="D57" s="40"/>
      <c r="E57" s="40"/>
      <c r="F57" s="4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18.0" customHeight="1">
      <c r="A58" s="30" t="s">
        <v>1838</v>
      </c>
      <c r="B58" s="40"/>
      <c r="C58" s="40"/>
      <c r="D58" s="40"/>
      <c r="E58" s="40"/>
      <c r="F58" s="4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18.0" customHeight="1">
      <c r="A59" s="30" t="s">
        <v>2122</v>
      </c>
      <c r="B59" s="40"/>
      <c r="C59" s="40"/>
      <c r="D59" s="40"/>
      <c r="E59" s="40"/>
      <c r="F59" s="4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ht="18.0" customHeight="1">
      <c r="A60" s="30" t="s">
        <v>1055</v>
      </c>
      <c r="B60" s="40"/>
      <c r="C60" s="40"/>
      <c r="D60" s="40"/>
      <c r="E60" s="40"/>
      <c r="F60" s="4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ht="18.0" customHeight="1">
      <c r="A61" s="30" t="s">
        <v>1609</v>
      </c>
      <c r="B61" s="40"/>
      <c r="C61" s="40"/>
      <c r="D61" s="40"/>
      <c r="E61" s="40"/>
      <c r="F61" s="4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ht="18.0" customHeight="1">
      <c r="A62" s="30" t="s">
        <v>1935</v>
      </c>
      <c r="B62" s="40"/>
      <c r="C62" s="40"/>
      <c r="D62" s="40"/>
      <c r="E62" s="40"/>
      <c r="F62" s="4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ht="18.0" customHeight="1">
      <c r="A63" s="30" t="s">
        <v>1796</v>
      </c>
      <c r="B63" s="40"/>
      <c r="C63" s="40"/>
      <c r="D63" s="40"/>
      <c r="E63" s="40"/>
      <c r="F63" s="4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ht="18.0" customHeight="1">
      <c r="A64" s="30" t="s">
        <v>1323</v>
      </c>
      <c r="B64" s="40"/>
      <c r="C64" s="40"/>
      <c r="D64" s="40"/>
      <c r="E64" s="40"/>
      <c r="F64" s="4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ht="18.0" customHeight="1">
      <c r="A65" s="65" t="s">
        <v>945</v>
      </c>
      <c r="B65" s="40"/>
      <c r="C65" s="40"/>
      <c r="D65" s="40"/>
      <c r="E65" s="40"/>
      <c r="F65" s="4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ht="18.0" customHeight="1">
      <c r="A66" s="30" t="s">
        <v>1123</v>
      </c>
      <c r="B66" s="40"/>
      <c r="C66" s="40"/>
      <c r="D66" s="40"/>
      <c r="E66" s="40"/>
      <c r="F66" s="4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ht="18.0" customHeight="1">
      <c r="A67" s="30" t="s">
        <v>1957</v>
      </c>
      <c r="B67" s="40"/>
      <c r="C67" s="40"/>
      <c r="D67" s="40"/>
      <c r="E67" s="40"/>
      <c r="F67" s="4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ht="18.0" customHeight="1">
      <c r="A68" s="30" t="s">
        <v>2008</v>
      </c>
      <c r="B68" s="40"/>
      <c r="C68" s="40"/>
      <c r="D68" s="40"/>
      <c r="E68" s="40"/>
      <c r="F68" s="4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ht="18.0" customHeight="1">
      <c r="A69" s="30" t="s">
        <v>2314</v>
      </c>
      <c r="B69" s="40"/>
      <c r="C69" s="40"/>
      <c r="D69" s="40"/>
      <c r="E69" s="40"/>
      <c r="F69" s="4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ht="18.0" customHeight="1">
      <c r="A70" s="30" t="s">
        <v>1729</v>
      </c>
      <c r="B70" s="40"/>
      <c r="C70" s="40"/>
      <c r="D70" s="40"/>
      <c r="E70" s="40"/>
      <c r="F70" s="4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ht="18.0" customHeight="1">
      <c r="A71" s="30" t="s">
        <v>1524</v>
      </c>
      <c r="B71" s="40"/>
      <c r="C71" s="40"/>
      <c r="D71" s="40"/>
      <c r="E71" s="40"/>
      <c r="F71" s="4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ht="18.0" customHeight="1">
      <c r="A72" s="65" t="s">
        <v>842</v>
      </c>
      <c r="B72" s="40"/>
      <c r="C72" s="40"/>
      <c r="D72" s="40"/>
      <c r="E72" s="40"/>
      <c r="F72" s="4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ht="18.0" customHeight="1">
      <c r="A73" s="30" t="s">
        <v>1985</v>
      </c>
      <c r="B73" s="40"/>
      <c r="C73" s="40"/>
      <c r="D73" s="40"/>
      <c r="E73" s="40"/>
      <c r="F73" s="4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ht="18.0" customHeight="1">
      <c r="A74" s="30" t="s">
        <v>2261</v>
      </c>
      <c r="B74" s="40"/>
      <c r="C74" s="40"/>
      <c r="D74" s="40"/>
      <c r="E74" s="40"/>
      <c r="F74" s="4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8.0" customHeight="1">
      <c r="A75" s="30" t="s">
        <v>1520</v>
      </c>
      <c r="B75" s="40"/>
      <c r="C75" s="40"/>
      <c r="D75" s="40"/>
      <c r="E75" s="40"/>
      <c r="F75" s="4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ht="18.0" customHeight="1">
      <c r="A76" s="30" t="s">
        <v>2010</v>
      </c>
      <c r="B76" s="40"/>
      <c r="C76" s="40"/>
      <c r="D76" s="40"/>
      <c r="E76" s="40"/>
      <c r="F76" s="4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ht="18.75" customHeight="1">
      <c r="A77" s="30" t="s">
        <v>2072</v>
      </c>
      <c r="B77" s="40"/>
      <c r="C77" s="40"/>
      <c r="D77" s="40"/>
      <c r="E77" s="40"/>
      <c r="F77" s="4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ht="18.0" customHeight="1">
      <c r="A78" s="30" t="s">
        <v>1846</v>
      </c>
      <c r="B78" s="40"/>
      <c r="C78" s="40"/>
      <c r="D78" s="40"/>
      <c r="E78" s="40"/>
      <c r="F78" s="4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ht="18.0" customHeight="1">
      <c r="A79" s="30" t="s">
        <v>1485</v>
      </c>
      <c r="B79" s="40"/>
      <c r="C79" s="40"/>
      <c r="D79" s="40"/>
      <c r="E79" s="40"/>
      <c r="F79" s="4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ht="18.0" customHeight="1">
      <c r="A80" s="30" t="s">
        <v>1871</v>
      </c>
      <c r="B80" s="40"/>
      <c r="C80" s="40"/>
      <c r="D80" s="40"/>
      <c r="E80" s="40"/>
      <c r="F80" s="4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ht="18.0" customHeight="1">
      <c r="A81" s="30" t="s">
        <v>1640</v>
      </c>
      <c r="B81" s="40"/>
      <c r="C81" s="40"/>
      <c r="D81" s="40"/>
      <c r="E81" s="40"/>
      <c r="F81" s="4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ht="18.0" customHeight="1">
      <c r="A82" s="30" t="s">
        <v>2286</v>
      </c>
      <c r="B82" s="40"/>
      <c r="C82" s="40"/>
      <c r="D82" s="40"/>
      <c r="E82" s="40"/>
      <c r="F82" s="4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18.0" customHeight="1">
      <c r="A83" s="30" t="s">
        <v>2136</v>
      </c>
      <c r="B83" s="40"/>
      <c r="C83" s="40"/>
      <c r="D83" s="40"/>
      <c r="E83" s="40"/>
      <c r="F83" s="4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18.0" customHeight="1">
      <c r="A84" s="30" t="s">
        <v>1461</v>
      </c>
      <c r="B84" s="40"/>
      <c r="C84" s="40"/>
      <c r="D84" s="40"/>
      <c r="E84" s="40"/>
      <c r="F84" s="4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18.0" customHeight="1">
      <c r="A85" s="30" t="s">
        <v>2140</v>
      </c>
      <c r="B85" s="40"/>
      <c r="C85" s="40"/>
      <c r="D85" s="40"/>
      <c r="E85" s="40"/>
      <c r="F85" s="4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ht="18.0" customHeight="1">
      <c r="A86" s="30" t="s">
        <v>1532</v>
      </c>
      <c r="B86" s="40"/>
      <c r="C86" s="40"/>
      <c r="D86" s="40"/>
      <c r="E86" s="40"/>
      <c r="F86" s="4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ht="18.0" customHeight="1">
      <c r="A87" s="30" t="s">
        <v>1408</v>
      </c>
      <c r="B87" s="40"/>
      <c r="C87" s="40"/>
      <c r="D87" s="40"/>
      <c r="E87" s="40"/>
      <c r="F87" s="4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ht="18.0" customHeight="1">
      <c r="A88" s="30" t="s">
        <v>2284</v>
      </c>
      <c r="B88" s="40"/>
      <c r="C88" s="40"/>
      <c r="D88" s="40"/>
      <c r="E88" s="40"/>
      <c r="F88" s="4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ht="18.0" customHeight="1">
      <c r="A89" s="65" t="s">
        <v>921</v>
      </c>
      <c r="B89" s="40"/>
      <c r="C89" s="40"/>
      <c r="D89" s="40"/>
      <c r="E89" s="40"/>
      <c r="F89" s="4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ht="18.0" customHeight="1">
      <c r="A90" s="30" t="s">
        <v>1143</v>
      </c>
      <c r="B90" s="40"/>
      <c r="C90" s="40"/>
      <c r="D90" s="40"/>
      <c r="E90" s="40"/>
      <c r="F90" s="4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ht="18.0" customHeight="1">
      <c r="A91" s="30" t="s">
        <v>1152</v>
      </c>
      <c r="B91" s="40"/>
      <c r="C91" s="40"/>
      <c r="D91" s="40"/>
      <c r="E91" s="40"/>
      <c r="F91" s="4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ht="18.0" customHeight="1">
      <c r="A92" s="30" t="s">
        <v>1024</v>
      </c>
      <c r="B92" s="40"/>
      <c r="C92" s="40"/>
      <c r="D92" s="40"/>
      <c r="E92" s="40"/>
      <c r="F92" s="4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ht="18.0" customHeight="1">
      <c r="A93" s="30" t="s">
        <v>1244</v>
      </c>
      <c r="B93" s="40"/>
      <c r="C93" s="40"/>
      <c r="D93" s="40"/>
      <c r="E93" s="40"/>
      <c r="F93" s="4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ht="18.0" customHeight="1">
      <c r="A94" s="30" t="s">
        <v>1610</v>
      </c>
      <c r="B94" s="40"/>
      <c r="C94" s="40"/>
      <c r="D94" s="40"/>
      <c r="E94" s="40"/>
      <c r="F94" s="4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ht="18.0" customHeight="1">
      <c r="A95" s="30" t="s">
        <v>2329</v>
      </c>
      <c r="B95" s="40"/>
      <c r="C95" s="40"/>
      <c r="D95" s="40"/>
      <c r="E95" s="40"/>
      <c r="F95" s="4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ht="18.0" customHeight="1">
      <c r="A96" s="30" t="s">
        <v>2086</v>
      </c>
      <c r="B96" s="40"/>
      <c r="C96" s="40"/>
      <c r="D96" s="40"/>
      <c r="E96" s="40"/>
      <c r="F96" s="4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ht="18.0" customHeight="1">
      <c r="A97" s="30" t="s">
        <v>1689</v>
      </c>
      <c r="B97" s="40"/>
      <c r="C97" s="40"/>
      <c r="D97" s="40"/>
      <c r="E97" s="40"/>
      <c r="F97" s="4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ht="18.0" customHeight="1">
      <c r="A98" s="65" t="s">
        <v>885</v>
      </c>
      <c r="B98" s="40"/>
      <c r="C98" s="40"/>
      <c r="D98" s="40"/>
      <c r="E98" s="40"/>
      <c r="F98" s="4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8.0" customHeight="1">
      <c r="A99" s="30" t="s">
        <v>1400</v>
      </c>
      <c r="B99" s="40"/>
      <c r="C99" s="40"/>
      <c r="D99" s="40"/>
      <c r="E99" s="40"/>
      <c r="F99" s="4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8.0" customHeight="1">
      <c r="A100" s="30" t="s">
        <v>1584</v>
      </c>
      <c r="B100" s="40"/>
      <c r="C100" s="40"/>
      <c r="D100" s="40"/>
      <c r="E100" s="40"/>
      <c r="F100" s="4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8.0" customHeight="1">
      <c r="A101" s="30" t="s">
        <v>1528</v>
      </c>
      <c r="B101" s="40"/>
      <c r="C101" s="40"/>
      <c r="D101" s="40"/>
      <c r="E101" s="40"/>
      <c r="F101" s="4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8.0" customHeight="1">
      <c r="A102" s="30" t="s">
        <v>1656</v>
      </c>
      <c r="B102" s="40"/>
      <c r="C102" s="40"/>
      <c r="D102" s="40"/>
      <c r="E102" s="40"/>
      <c r="F102" s="4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8.0" customHeight="1">
      <c r="A103" s="30" t="s">
        <v>2194</v>
      </c>
      <c r="B103" s="40"/>
      <c r="C103" s="40"/>
      <c r="D103" s="40"/>
      <c r="E103" s="40"/>
      <c r="F103" s="4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8.0" customHeight="1">
      <c r="A104" s="30" t="s">
        <v>1536</v>
      </c>
      <c r="B104" s="40"/>
      <c r="C104" s="40"/>
      <c r="D104" s="40"/>
      <c r="E104" s="40"/>
      <c r="F104" s="4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8.0" customHeight="1">
      <c r="A105" s="30" t="s">
        <v>1453</v>
      </c>
      <c r="B105" s="40"/>
      <c r="C105" s="40"/>
      <c r="D105" s="40"/>
      <c r="E105" s="40"/>
      <c r="F105" s="4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8.0" customHeight="1">
      <c r="A106" s="30" t="s">
        <v>1343</v>
      </c>
      <c r="B106" s="40"/>
      <c r="C106" s="40"/>
      <c r="D106" s="40"/>
      <c r="E106" s="40"/>
      <c r="F106" s="4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8.0" customHeight="1">
      <c r="A107" s="65" t="s">
        <v>939</v>
      </c>
      <c r="B107" s="40"/>
      <c r="C107" s="40"/>
      <c r="D107" s="40"/>
      <c r="E107" s="40"/>
      <c r="F107" s="4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8.0" customHeight="1">
      <c r="A108" s="30" t="s">
        <v>1907</v>
      </c>
      <c r="B108" s="40"/>
      <c r="C108" s="40"/>
      <c r="D108" s="40"/>
      <c r="E108" s="40"/>
      <c r="F108" s="4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8.0" customHeight="1">
      <c r="A109" s="30" t="s">
        <v>1856</v>
      </c>
      <c r="B109" s="40"/>
      <c r="C109" s="40"/>
      <c r="D109" s="40"/>
      <c r="E109" s="40"/>
      <c r="F109" s="4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8.0" customHeight="1">
      <c r="A110" s="65" t="s">
        <v>906</v>
      </c>
      <c r="B110" s="40"/>
      <c r="C110" s="40"/>
      <c r="D110" s="40"/>
      <c r="E110" s="40"/>
      <c r="F110" s="4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8.0" customHeight="1">
      <c r="A111" s="30" t="s">
        <v>1867</v>
      </c>
      <c r="B111" s="40"/>
      <c r="C111" s="40"/>
      <c r="D111" s="40"/>
      <c r="E111" s="40"/>
      <c r="F111" s="4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8.0" customHeight="1">
      <c r="A112" s="30" t="s">
        <v>1107</v>
      </c>
      <c r="B112" s="40"/>
      <c r="C112" s="40"/>
      <c r="D112" s="40"/>
      <c r="E112" s="40"/>
      <c r="F112" s="4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8.0" customHeight="1">
      <c r="A113" s="30" t="s">
        <v>1477</v>
      </c>
      <c r="B113" s="40"/>
      <c r="C113" s="40"/>
      <c r="D113" s="40"/>
      <c r="E113" s="40"/>
      <c r="F113" s="4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8.0" customHeight="1">
      <c r="A114" s="30" t="s">
        <v>1921</v>
      </c>
      <c r="B114" s="40"/>
      <c r="C114" s="40"/>
      <c r="D114" s="40"/>
      <c r="E114" s="40"/>
      <c r="F114" s="4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8.0" customHeight="1">
      <c r="A115" s="30" t="s">
        <v>2080</v>
      </c>
      <c r="B115" s="40"/>
      <c r="C115" s="40"/>
      <c r="D115" s="40"/>
      <c r="E115" s="40"/>
      <c r="F115" s="4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8.0" customHeight="1">
      <c r="A116" s="30" t="s">
        <v>2207</v>
      </c>
      <c r="B116" s="40"/>
      <c r="C116" s="40"/>
      <c r="D116" s="40"/>
      <c r="E116" s="40"/>
      <c r="F116" s="4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8.0" customHeight="1">
      <c r="A117" s="30" t="s">
        <v>1817</v>
      </c>
      <c r="B117" s="40"/>
      <c r="C117" s="40"/>
      <c r="D117" s="40"/>
      <c r="E117" s="40"/>
      <c r="F117" s="4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8.0" customHeight="1">
      <c r="A118" s="30" t="s">
        <v>2272</v>
      </c>
      <c r="B118" s="40"/>
      <c r="C118" s="40"/>
      <c r="D118" s="40"/>
      <c r="E118" s="40"/>
      <c r="F118" s="4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8.0" customHeight="1">
      <c r="A119" s="30" t="s">
        <v>1804</v>
      </c>
      <c r="B119" s="40"/>
      <c r="C119" s="40"/>
      <c r="D119" s="40"/>
      <c r="E119" s="40"/>
      <c r="F119" s="4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8.0" customHeight="1">
      <c r="A120" s="30" t="s">
        <v>977</v>
      </c>
      <c r="B120" s="40"/>
      <c r="C120" s="40"/>
      <c r="D120" s="40"/>
      <c r="E120" s="40"/>
      <c r="F120" s="4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8.0" customHeight="1">
      <c r="A121" s="30" t="s">
        <v>2014</v>
      </c>
      <c r="B121" s="40"/>
      <c r="C121" s="40"/>
      <c r="D121" s="40"/>
      <c r="E121" s="40"/>
      <c r="F121" s="4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8.0" customHeight="1">
      <c r="A122" s="30" t="s">
        <v>2045</v>
      </c>
      <c r="B122" s="40"/>
      <c r="C122" s="40"/>
      <c r="D122" s="40"/>
      <c r="E122" s="40"/>
      <c r="F122" s="4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8.0" customHeight="1">
      <c r="A123" s="30" t="s">
        <v>1001</v>
      </c>
      <c r="B123" s="40"/>
      <c r="C123" s="40"/>
      <c r="D123" s="40"/>
      <c r="E123" s="40"/>
      <c r="F123" s="4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8.0" customHeight="1">
      <c r="A124" s="65" t="s">
        <v>949</v>
      </c>
      <c r="B124" s="40"/>
      <c r="C124" s="40"/>
      <c r="D124" s="40"/>
      <c r="E124" s="40"/>
      <c r="F124" s="4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8.0" customHeight="1">
      <c r="A125" s="30" t="s">
        <v>2294</v>
      </c>
      <c r="B125" s="40"/>
      <c r="C125" s="40"/>
      <c r="D125" s="40"/>
      <c r="E125" s="40"/>
      <c r="F125" s="4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8.0" customHeight="1">
      <c r="A126" s="30" t="s">
        <v>1681</v>
      </c>
      <c r="B126" s="40"/>
      <c r="C126" s="40"/>
      <c r="D126" s="40"/>
      <c r="E126" s="40"/>
      <c r="F126" s="4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8.0" customHeight="1">
      <c r="A127" s="30" t="s">
        <v>2198</v>
      </c>
      <c r="B127" s="40"/>
      <c r="C127" s="40"/>
      <c r="D127" s="40"/>
      <c r="E127" s="40"/>
      <c r="F127" s="4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8.0" customHeight="1">
      <c r="A128" s="30" t="s">
        <v>1087</v>
      </c>
      <c r="B128" s="40"/>
      <c r="C128" s="40"/>
      <c r="D128" s="40"/>
      <c r="E128" s="40"/>
      <c r="F128" s="4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8.0" customHeight="1">
      <c r="A129" s="30" t="s">
        <v>1548</v>
      </c>
      <c r="B129" s="40"/>
      <c r="C129" s="40"/>
      <c r="D129" s="40"/>
      <c r="E129" s="40"/>
      <c r="F129" s="4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8.0" customHeight="1">
      <c r="A130" s="30" t="s">
        <v>1825</v>
      </c>
      <c r="B130" s="40"/>
      <c r="C130" s="40"/>
      <c r="D130" s="40"/>
      <c r="E130" s="40"/>
      <c r="F130" s="4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8.0" customHeight="1">
      <c r="A131" s="30" t="s">
        <v>1418</v>
      </c>
      <c r="B131" s="40"/>
      <c r="C131" s="40"/>
      <c r="D131" s="40"/>
      <c r="E131" s="40"/>
      <c r="F131" s="4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8.0" customHeight="1">
      <c r="A132" s="30" t="s">
        <v>1738</v>
      </c>
      <c r="B132" s="40"/>
      <c r="C132" s="40"/>
      <c r="D132" s="40"/>
      <c r="E132" s="40"/>
      <c r="F132" s="4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8.0" customHeight="1">
      <c r="A133" s="30" t="s">
        <v>1813</v>
      </c>
      <c r="B133" s="40"/>
      <c r="C133" s="40"/>
      <c r="D133" s="40"/>
      <c r="E133" s="40"/>
      <c r="F133" s="4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8.0" customHeight="1">
      <c r="A134" s="30" t="s">
        <v>1423</v>
      </c>
      <c r="B134" s="40"/>
      <c r="C134" s="40"/>
      <c r="D134" s="40"/>
      <c r="E134" s="40"/>
      <c r="F134" s="4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8.0" customHeight="1">
      <c r="A135" s="30" t="s">
        <v>1382</v>
      </c>
      <c r="B135" s="40"/>
      <c r="C135" s="40"/>
      <c r="D135" s="40"/>
      <c r="E135" s="40"/>
      <c r="F135" s="4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8.0" customHeight="1">
      <c r="A136" s="30" t="s">
        <v>2005</v>
      </c>
      <c r="B136" s="40"/>
      <c r="C136" s="40"/>
      <c r="D136" s="40"/>
      <c r="E136" s="40"/>
      <c r="F136" s="4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8.0" customHeight="1">
      <c r="A137" s="30" t="s">
        <v>2280</v>
      </c>
      <c r="B137" s="40"/>
      <c r="C137" s="40"/>
      <c r="D137" s="40"/>
      <c r="E137" s="40"/>
      <c r="F137" s="4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8.0" customHeight="1">
      <c r="A138" s="30" t="s">
        <v>2309</v>
      </c>
      <c r="B138" s="40"/>
      <c r="C138" s="40"/>
      <c r="D138" s="40"/>
      <c r="E138" s="40"/>
      <c r="F138" s="4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8.0" customHeight="1">
      <c r="A139" s="30" t="s">
        <v>1697</v>
      </c>
      <c r="B139" s="40"/>
      <c r="C139" s="40"/>
      <c r="D139" s="40"/>
      <c r="E139" s="40"/>
      <c r="F139" s="4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8.0" customHeight="1">
      <c r="A140" s="65" t="s">
        <v>895</v>
      </c>
      <c r="B140" s="40"/>
      <c r="C140" s="40"/>
      <c r="D140" s="40"/>
      <c r="E140" s="40"/>
      <c r="F140" s="4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8.0" customHeight="1">
      <c r="A141" s="30" t="s">
        <v>1800</v>
      </c>
      <c r="B141" s="40"/>
      <c r="C141" s="40"/>
      <c r="D141" s="40"/>
      <c r="E141" s="40"/>
      <c r="F141" s="4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8.0" customHeight="1">
      <c r="A142" s="30" t="s">
        <v>1437</v>
      </c>
      <c r="B142" s="40"/>
      <c r="C142" s="40"/>
      <c r="D142" s="40"/>
      <c r="E142" s="40"/>
      <c r="F142" s="4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8.0" customHeight="1">
      <c r="A143" s="30" t="s">
        <v>1775</v>
      </c>
      <c r="B143" s="40"/>
      <c r="C143" s="40"/>
      <c r="D143" s="40"/>
      <c r="E143" s="40"/>
      <c r="F143" s="4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8.0" customHeight="1">
      <c r="A144" s="30" t="s">
        <v>1495</v>
      </c>
      <c r="B144" s="40"/>
      <c r="C144" s="40"/>
      <c r="D144" s="40"/>
      <c r="E144" s="40"/>
      <c r="F144" s="4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8.0" customHeight="1">
      <c r="A145" s="30" t="s">
        <v>1751</v>
      </c>
      <c r="B145" s="40"/>
      <c r="C145" s="40"/>
      <c r="D145" s="40"/>
      <c r="E145" s="40"/>
      <c r="F145" s="4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8.0" customHeight="1">
      <c r="A146" s="30" t="s">
        <v>2090</v>
      </c>
      <c r="B146" s="40"/>
      <c r="C146" s="40"/>
      <c r="D146" s="40"/>
      <c r="E146" s="40"/>
      <c r="F146" s="4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8.0" customHeight="1">
      <c r="A147" s="30" t="s">
        <v>1926</v>
      </c>
      <c r="B147" s="40"/>
      <c r="C147" s="40"/>
      <c r="D147" s="40"/>
      <c r="E147" s="40"/>
      <c r="F147" s="4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8.0" customHeight="1">
      <c r="A148" s="30" t="s">
        <v>2158</v>
      </c>
      <c r="B148" s="40"/>
      <c r="C148" s="40"/>
      <c r="D148" s="40"/>
      <c r="E148" s="40"/>
      <c r="F148" s="4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8.0" customHeight="1">
      <c r="A149" s="30" t="s">
        <v>1078</v>
      </c>
      <c r="B149" s="40"/>
      <c r="C149" s="40"/>
      <c r="D149" s="40"/>
      <c r="E149" s="40"/>
      <c r="F149" s="4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8.0" customHeight="1">
      <c r="A150" s="30" t="s">
        <v>1235</v>
      </c>
      <c r="B150" s="40"/>
      <c r="C150" s="40"/>
      <c r="D150" s="40"/>
      <c r="E150" s="40"/>
      <c r="F150" s="4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8.0" customHeight="1">
      <c r="A151" s="30" t="s">
        <v>1975</v>
      </c>
      <c r="B151" s="40"/>
      <c r="C151" s="40"/>
      <c r="D151" s="40"/>
      <c r="E151" s="40"/>
      <c r="F151" s="4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8.0" customHeight="1">
      <c r="A152" s="30" t="s">
        <v>837</v>
      </c>
      <c r="B152" s="40"/>
      <c r="C152" s="40"/>
      <c r="D152" s="40"/>
      <c r="E152" s="40"/>
      <c r="F152" s="4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8.0" customHeight="1">
      <c r="A153" s="30" t="s">
        <v>2107</v>
      </c>
      <c r="B153" s="40"/>
      <c r="C153" s="40"/>
      <c r="D153" s="40"/>
      <c r="E153" s="40"/>
      <c r="F153" s="4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8.0" customHeight="1">
      <c r="A154" s="30" t="s">
        <v>1671</v>
      </c>
      <c r="B154" s="40"/>
      <c r="C154" s="40"/>
      <c r="D154" s="40"/>
      <c r="E154" s="40"/>
      <c r="F154" s="4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8.0" customHeight="1">
      <c r="A155" s="30" t="s">
        <v>1551</v>
      </c>
      <c r="B155" s="40"/>
      <c r="C155" s="40"/>
      <c r="D155" s="40"/>
      <c r="E155" s="40"/>
      <c r="F155" s="4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8.0" customHeight="1">
      <c r="A156" s="30" t="s">
        <v>2225</v>
      </c>
      <c r="B156" s="40"/>
      <c r="C156" s="40"/>
      <c r="D156" s="40"/>
      <c r="E156" s="40"/>
      <c r="F156" s="4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8.0" customHeight="1">
      <c r="A157" s="30" t="s">
        <v>1685</v>
      </c>
      <c r="B157" s="40"/>
      <c r="C157" s="40"/>
      <c r="D157" s="40"/>
      <c r="E157" s="40"/>
      <c r="F157" s="4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8.0" customHeight="1">
      <c r="A158" s="30" t="s">
        <v>1314</v>
      </c>
      <c r="B158" s="40"/>
      <c r="C158" s="40"/>
      <c r="D158" s="40"/>
      <c r="E158" s="40"/>
      <c r="F158" s="4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8.0" customHeight="1">
      <c r="A159" s="30" t="s">
        <v>2244</v>
      </c>
      <c r="B159" s="40"/>
      <c r="C159" s="40"/>
      <c r="D159" s="40"/>
      <c r="E159" s="40"/>
      <c r="F159" s="4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8.0" customHeight="1">
      <c r="A160" s="30" t="s">
        <v>1132</v>
      </c>
      <c r="B160" s="40"/>
      <c r="C160" s="40"/>
      <c r="D160" s="40"/>
      <c r="E160" s="40"/>
      <c r="F160" s="4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8.0" customHeight="1">
      <c r="A161" s="30" t="s">
        <v>2155</v>
      </c>
      <c r="B161" s="40"/>
      <c r="C161" s="40"/>
      <c r="D161" s="40"/>
      <c r="E161" s="40"/>
      <c r="F161" s="4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8.0" customHeight="1">
      <c r="A162" s="30" t="s">
        <v>1161</v>
      </c>
      <c r="B162" s="40"/>
      <c r="C162" s="40"/>
      <c r="D162" s="40"/>
      <c r="E162" s="40"/>
      <c r="F162" s="4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8.0" customHeight="1">
      <c r="A163" s="30" t="s">
        <v>1843</v>
      </c>
      <c r="B163" s="40"/>
      <c r="C163" s="40"/>
      <c r="D163" s="40"/>
      <c r="E163" s="40"/>
      <c r="F163" s="4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8.0" customHeight="1">
      <c r="A164" s="30" t="s">
        <v>1544</v>
      </c>
      <c r="B164" s="40"/>
      <c r="C164" s="40"/>
      <c r="D164" s="40"/>
      <c r="E164" s="40"/>
      <c r="F164" s="4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8.0" customHeight="1">
      <c r="A165" s="30" t="s">
        <v>1570</v>
      </c>
      <c r="B165" s="40"/>
      <c r="C165" s="40"/>
      <c r="D165" s="40"/>
      <c r="E165" s="40"/>
      <c r="F165" s="4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8.0" customHeight="1">
      <c r="A166" s="30" t="s">
        <v>1579</v>
      </c>
      <c r="B166" s="40"/>
      <c r="C166" s="40"/>
      <c r="D166" s="40"/>
      <c r="E166" s="40"/>
      <c r="F166" s="4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8.0" customHeight="1">
      <c r="A167" s="30" t="s">
        <v>1371</v>
      </c>
      <c r="B167" s="40"/>
      <c r="C167" s="40"/>
      <c r="D167" s="40"/>
      <c r="E167" s="40"/>
      <c r="F167" s="4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8.0" customHeight="1">
      <c r="A168" s="30" t="s">
        <v>1721</v>
      </c>
      <c r="B168" s="40"/>
      <c r="C168" s="40"/>
      <c r="D168" s="40"/>
      <c r="E168" s="40"/>
      <c r="F168" s="4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8.0" customHeight="1">
      <c r="A169" s="30" t="s">
        <v>1540</v>
      </c>
      <c r="B169" s="40"/>
      <c r="C169" s="40"/>
      <c r="D169" s="40"/>
      <c r="E169" s="40"/>
      <c r="F169" s="4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8.0" customHeight="1">
      <c r="A170" s="30" t="s">
        <v>1615</v>
      </c>
      <c r="B170" s="40"/>
      <c r="C170" s="40"/>
      <c r="D170" s="40"/>
      <c r="E170" s="40"/>
      <c r="F170" s="4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8.0" customHeight="1">
      <c r="A171" s="30" t="s">
        <v>2056</v>
      </c>
      <c r="B171" s="40"/>
      <c r="C171" s="40"/>
      <c r="D171" s="40"/>
      <c r="E171" s="40"/>
      <c r="F171" s="4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8.0" customHeight="1">
      <c r="A172" s="30" t="s">
        <v>1659</v>
      </c>
      <c r="B172" s="40"/>
      <c r="C172" s="40"/>
      <c r="D172" s="40"/>
      <c r="E172" s="40"/>
      <c r="F172" s="4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8.0" customHeight="1">
      <c r="A173" s="30" t="s">
        <v>2297</v>
      </c>
      <c r="B173" s="40"/>
      <c r="C173" s="40"/>
      <c r="D173" s="40"/>
      <c r="E173" s="40"/>
      <c r="F173" s="4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8.0" customHeight="1">
      <c r="A174" s="30" t="s">
        <v>1102</v>
      </c>
      <c r="B174" s="40"/>
      <c r="C174" s="40"/>
      <c r="D174" s="40"/>
      <c r="E174" s="40"/>
      <c r="F174" s="4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8.0" customHeight="1">
      <c r="A175" s="30" t="s">
        <v>1699</v>
      </c>
      <c r="B175" s="40"/>
      <c r="C175" s="40"/>
      <c r="D175" s="40"/>
      <c r="E175" s="40"/>
      <c r="F175" s="4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8.0" customHeight="1">
      <c r="A176" s="30" t="s">
        <v>997</v>
      </c>
      <c r="B176" s="40"/>
      <c r="C176" s="40"/>
      <c r="D176" s="40"/>
      <c r="E176" s="40"/>
      <c r="F176" s="4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8.0" customHeight="1">
      <c r="A177" s="30" t="s">
        <v>1390</v>
      </c>
      <c r="B177" s="40"/>
      <c r="C177" s="40"/>
      <c r="D177" s="40"/>
      <c r="E177" s="40"/>
      <c r="F177" s="4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8.0" customHeight="1">
      <c r="A178" s="30" t="s">
        <v>2172</v>
      </c>
      <c r="B178" s="40"/>
      <c r="C178" s="40"/>
      <c r="D178" s="40"/>
      <c r="E178" s="40"/>
      <c r="F178" s="4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8.0" customHeight="1">
      <c r="A179" s="30" t="s">
        <v>1733</v>
      </c>
      <c r="B179" s="40"/>
      <c r="C179" s="40"/>
      <c r="D179" s="40"/>
      <c r="E179" s="40"/>
      <c r="F179" s="4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8.0" customHeight="1">
      <c r="A180" s="30" t="s">
        <v>1136</v>
      </c>
      <c r="B180" s="40"/>
      <c r="C180" s="40"/>
      <c r="D180" s="40"/>
      <c r="E180" s="40"/>
      <c r="F180" s="4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8.0" customHeight="1">
      <c r="A181" s="30" t="s">
        <v>2050</v>
      </c>
      <c r="B181" s="40"/>
      <c r="C181" s="40"/>
      <c r="D181" s="40"/>
      <c r="E181" s="40"/>
      <c r="F181" s="4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8.0" customHeight="1">
      <c r="A182" s="30" t="s">
        <v>1508</v>
      </c>
      <c r="B182" s="40"/>
      <c r="C182" s="40"/>
      <c r="D182" s="40"/>
      <c r="E182" s="40"/>
      <c r="F182" s="4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8.0" customHeight="1">
      <c r="A183" s="65" t="s">
        <v>959</v>
      </c>
      <c r="B183" s="40"/>
      <c r="C183" s="40"/>
      <c r="D183" s="40"/>
      <c r="E183" s="40"/>
      <c r="F183" s="4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8.0" customHeight="1">
      <c r="A184" s="30" t="s">
        <v>1559</v>
      </c>
      <c r="B184" s="40"/>
      <c r="C184" s="40"/>
      <c r="D184" s="40"/>
      <c r="E184" s="40"/>
      <c r="F184" s="4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8.0" customHeight="1">
      <c r="A185" s="30" t="s">
        <v>1674</v>
      </c>
      <c r="B185" s="40"/>
      <c r="C185" s="40"/>
      <c r="D185" s="40"/>
      <c r="E185" s="40"/>
      <c r="F185" s="4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8.0" customHeight="1">
      <c r="A186" s="30" t="s">
        <v>1771</v>
      </c>
      <c r="B186" s="40"/>
      <c r="C186" s="40"/>
      <c r="D186" s="40"/>
      <c r="E186" s="40"/>
      <c r="F186" s="4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8.0" customHeight="1">
      <c r="A187" s="30" t="s">
        <v>2317</v>
      </c>
      <c r="B187" s="40"/>
      <c r="C187" s="40"/>
      <c r="D187" s="40"/>
      <c r="E187" s="40"/>
      <c r="F187" s="4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8.0" customHeight="1">
      <c r="A188" s="30" t="s">
        <v>1139</v>
      </c>
      <c r="B188" s="40"/>
      <c r="C188" s="40"/>
      <c r="D188" s="40"/>
      <c r="E188" s="40"/>
      <c r="F188" s="4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8.0" customHeight="1">
      <c r="A189" s="30" t="s">
        <v>1667</v>
      </c>
      <c r="B189" s="40"/>
      <c r="C189" s="40"/>
      <c r="D189" s="40"/>
      <c r="E189" s="40"/>
      <c r="F189" s="4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8.0" customHeight="1">
      <c r="A190" s="30" t="s">
        <v>1353</v>
      </c>
      <c r="B190" s="40"/>
      <c r="C190" s="40"/>
      <c r="D190" s="40"/>
      <c r="E190" s="40"/>
      <c r="F190" s="4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8.0" customHeight="1">
      <c r="A191" s="30" t="s">
        <v>1517</v>
      </c>
      <c r="B191" s="40"/>
      <c r="C191" s="40"/>
      <c r="D191" s="40"/>
      <c r="E191" s="40"/>
      <c r="F191" s="4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8.0" customHeight="1">
      <c r="A192" s="30" t="s">
        <v>1712</v>
      </c>
      <c r="B192" s="40"/>
      <c r="C192" s="40"/>
      <c r="D192" s="40"/>
      <c r="E192" s="40"/>
      <c r="F192" s="4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8.0" customHeight="1">
      <c r="A193" s="30" t="s">
        <v>2041</v>
      </c>
      <c r="B193" s="40"/>
      <c r="C193" s="40"/>
      <c r="D193" s="40"/>
      <c r="E193" s="40"/>
      <c r="F193" s="4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8.0" customHeight="1">
      <c r="A194" s="30" t="s">
        <v>1215</v>
      </c>
      <c r="B194" s="40"/>
      <c r="C194" s="40"/>
      <c r="D194" s="40"/>
      <c r="E194" s="40"/>
      <c r="F194" s="4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8.0" customHeight="1">
      <c r="A195" s="30" t="s">
        <v>1859</v>
      </c>
      <c r="B195" s="40"/>
      <c r="C195" s="40"/>
      <c r="D195" s="40"/>
      <c r="E195" s="40"/>
      <c r="F195" s="4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8.0" customHeight="1">
      <c r="A196" s="65" t="s">
        <v>860</v>
      </c>
      <c r="B196" s="40"/>
      <c r="C196" s="40"/>
      <c r="D196" s="40"/>
      <c r="E196" s="40"/>
      <c r="F196" s="4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8.0" customHeight="1">
      <c r="A197" s="30" t="s">
        <v>1386</v>
      </c>
      <c r="B197" s="40"/>
      <c r="C197" s="40"/>
      <c r="D197" s="40"/>
      <c r="E197" s="40"/>
      <c r="F197" s="4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8.0" customHeight="1">
      <c r="A198" s="30" t="s">
        <v>1602</v>
      </c>
      <c r="B198" s="40"/>
      <c r="C198" s="40"/>
      <c r="D198" s="40"/>
      <c r="E198" s="40"/>
      <c r="F198" s="4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8.0" customHeight="1">
      <c r="A199" s="30" t="s">
        <v>2028</v>
      </c>
      <c r="B199" s="40"/>
      <c r="C199" s="40"/>
      <c r="D199" s="40"/>
      <c r="E199" s="40"/>
      <c r="F199" s="4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8.0" customHeight="1">
      <c r="A200" s="30" t="s">
        <v>2083</v>
      </c>
      <c r="B200" s="40"/>
      <c r="C200" s="40"/>
      <c r="D200" s="40"/>
      <c r="E200" s="40"/>
      <c r="F200" s="4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8.0" customHeight="1">
      <c r="A201" s="30" t="s">
        <v>2248</v>
      </c>
      <c r="B201" s="40"/>
      <c r="C201" s="40"/>
      <c r="D201" s="40"/>
      <c r="E201" s="40"/>
      <c r="F201" s="4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8.0" customHeight="1">
      <c r="A202" s="30" t="s">
        <v>2177</v>
      </c>
      <c r="B202" s="40"/>
      <c r="C202" s="40"/>
      <c r="D202" s="40"/>
      <c r="E202" s="40"/>
      <c r="F202" s="4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8.0" customHeight="1">
      <c r="A203" s="30" t="s">
        <v>991</v>
      </c>
      <c r="B203" s="40"/>
      <c r="C203" s="40"/>
      <c r="D203" s="40"/>
      <c r="E203" s="40"/>
      <c r="F203" s="4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8.0" customHeight="1">
      <c r="A204" s="30" t="s">
        <v>2023</v>
      </c>
      <c r="B204" s="40"/>
      <c r="C204" s="40"/>
      <c r="D204" s="40"/>
      <c r="E204" s="40"/>
      <c r="F204" s="4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8.0" customHeight="1">
      <c r="A205" s="30" t="s">
        <v>1972</v>
      </c>
      <c r="B205" s="40"/>
      <c r="C205" s="40"/>
      <c r="D205" s="40"/>
      <c r="E205" s="40"/>
      <c r="F205" s="4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8.0" customHeight="1">
      <c r="A206" s="30" t="s">
        <v>1065</v>
      </c>
      <c r="B206" s="40"/>
      <c r="C206" s="40"/>
      <c r="D206" s="40"/>
      <c r="E206" s="40"/>
      <c r="F206" s="4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8.0" customHeight="1">
      <c r="A207" s="30" t="s">
        <v>1219</v>
      </c>
      <c r="B207" s="40"/>
      <c r="C207" s="40"/>
      <c r="D207" s="40"/>
      <c r="E207" s="40"/>
      <c r="F207" s="4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8.0" customHeight="1">
      <c r="A208" s="30" t="s">
        <v>2129</v>
      </c>
      <c r="B208" s="40"/>
      <c r="C208" s="40"/>
      <c r="D208" s="40"/>
      <c r="E208" s="40"/>
      <c r="F208" s="4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8.0" customHeight="1">
      <c r="A209" s="30" t="s">
        <v>2231</v>
      </c>
      <c r="B209" s="40"/>
      <c r="C209" s="40"/>
      <c r="D209" s="40"/>
      <c r="E209" s="40"/>
      <c r="F209" s="4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8.0" customHeight="1">
      <c r="A210" s="30" t="s">
        <v>1304</v>
      </c>
      <c r="B210" s="40"/>
      <c r="C210" s="40"/>
      <c r="D210" s="40"/>
      <c r="E210" s="40"/>
      <c r="F210" s="4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8.0" customHeight="1">
      <c r="A211" s="30" t="s">
        <v>1368</v>
      </c>
      <c r="B211" s="40"/>
      <c r="C211" s="40"/>
      <c r="D211" s="40"/>
      <c r="E211" s="40"/>
      <c r="F211" s="4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8.0" customHeight="1">
      <c r="A212" s="30" t="s">
        <v>1874</v>
      </c>
      <c r="B212" s="40"/>
      <c r="C212" s="40"/>
      <c r="D212" s="40"/>
      <c r="E212" s="40"/>
      <c r="F212" s="4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8.0" customHeight="1">
      <c r="A213" s="30" t="s">
        <v>1705</v>
      </c>
      <c r="B213" s="40"/>
      <c r="C213" s="40"/>
      <c r="D213" s="40"/>
      <c r="E213" s="40"/>
      <c r="F213" s="4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8.0" customHeight="1">
      <c r="A214" s="30" t="s">
        <v>1829</v>
      </c>
      <c r="B214" s="40"/>
      <c r="C214" s="40"/>
      <c r="D214" s="40"/>
      <c r="E214" s="40"/>
      <c r="F214" s="4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8.0" customHeight="1">
      <c r="A215" s="30" t="s">
        <v>2104</v>
      </c>
      <c r="B215" s="40"/>
      <c r="C215" s="40"/>
      <c r="D215" s="40"/>
      <c r="E215" s="40"/>
      <c r="F215" s="4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8.0" customHeight="1">
      <c r="A216" s="30" t="s">
        <v>1010</v>
      </c>
      <c r="B216" s="40"/>
      <c r="C216" s="40"/>
      <c r="D216" s="40"/>
      <c r="E216" s="40"/>
      <c r="F216" s="4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8.0" customHeight="1">
      <c r="A217" s="30" t="s">
        <v>1625</v>
      </c>
      <c r="B217" s="40"/>
      <c r="C217" s="40"/>
      <c r="D217" s="40"/>
      <c r="E217" s="40"/>
      <c r="F217" s="4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8.0" customHeight="1">
      <c r="A218" s="30" t="s">
        <v>2269</v>
      </c>
      <c r="B218" s="40"/>
      <c r="C218" s="40"/>
      <c r="D218" s="40"/>
      <c r="E218" s="40"/>
      <c r="F218" s="4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8.0" customHeight="1">
      <c r="A219" s="30" t="s">
        <v>2187</v>
      </c>
      <c r="B219" s="40"/>
      <c r="C219" s="40"/>
      <c r="D219" s="40"/>
      <c r="E219" s="40"/>
      <c r="F219" s="4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8.0" customHeight="1">
      <c r="A220" s="30" t="s">
        <v>2037</v>
      </c>
      <c r="B220" s="40"/>
      <c r="C220" s="40"/>
      <c r="D220" s="40"/>
      <c r="E220" s="40"/>
      <c r="F220" s="4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8.0" customHeight="1">
      <c r="A221" s="30" t="s">
        <v>1693</v>
      </c>
      <c r="B221" s="40"/>
      <c r="C221" s="40"/>
      <c r="D221" s="40"/>
      <c r="E221" s="40"/>
      <c r="F221" s="4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8.0" customHeight="1">
      <c r="A222" s="30" t="s">
        <v>1470</v>
      </c>
      <c r="B222" s="40"/>
      <c r="C222" s="40"/>
      <c r="D222" s="40"/>
      <c r="E222" s="40"/>
      <c r="F222" s="4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8.0" customHeight="1">
      <c r="A223" s="30" t="s">
        <v>2000</v>
      </c>
      <c r="B223" s="40"/>
      <c r="C223" s="40"/>
      <c r="D223" s="40"/>
      <c r="E223" s="40"/>
      <c r="F223" s="4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8.0" customHeight="1">
      <c r="A224" s="30" t="s">
        <v>2118</v>
      </c>
      <c r="B224" s="40"/>
      <c r="C224" s="40"/>
      <c r="D224" s="40"/>
      <c r="E224" s="40"/>
      <c r="F224" s="4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8.0" customHeight="1">
      <c r="A225" s="30" t="s">
        <v>1290</v>
      </c>
      <c r="B225" s="40"/>
      <c r="C225" s="40"/>
      <c r="D225" s="40"/>
      <c r="E225" s="40"/>
      <c r="F225" s="4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8.0" customHeight="1">
      <c r="A226" s="30" t="s">
        <v>1644</v>
      </c>
      <c r="B226" s="40"/>
      <c r="C226" s="40"/>
      <c r="D226" s="40"/>
      <c r="E226" s="40"/>
      <c r="F226" s="4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8.0" customHeight="1">
      <c r="A227" s="30" t="s">
        <v>1020</v>
      </c>
      <c r="B227" s="40"/>
      <c r="C227" s="40"/>
      <c r="D227" s="40"/>
      <c r="E227" s="40"/>
      <c r="F227" s="4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8.0" customHeight="1">
      <c r="A228" s="30" t="s">
        <v>1789</v>
      </c>
      <c r="B228" s="40"/>
      <c r="C228" s="40"/>
      <c r="D228" s="40"/>
      <c r="E228" s="40"/>
      <c r="F228" s="4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8.0" customHeight="1">
      <c r="A229" s="30" t="s">
        <v>1299</v>
      </c>
      <c r="B229" s="40"/>
      <c r="C229" s="40"/>
      <c r="D229" s="40"/>
      <c r="E229" s="40"/>
      <c r="F229" s="4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8.0" customHeight="1">
      <c r="A230" s="30" t="s">
        <v>1376</v>
      </c>
      <c r="B230" s="40"/>
      <c r="C230" s="40"/>
      <c r="D230" s="40"/>
      <c r="E230" s="40"/>
      <c r="F230" s="4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8.0" customHeight="1">
      <c r="A231" s="30" t="s">
        <v>1784</v>
      </c>
      <c r="B231" s="40"/>
      <c r="C231" s="40"/>
      <c r="D231" s="40"/>
      <c r="E231" s="40"/>
      <c r="F231" s="4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8.0" customHeight="1">
      <c r="A232" s="30" t="s">
        <v>1786</v>
      </c>
      <c r="B232" s="40"/>
      <c r="C232" s="40"/>
      <c r="D232" s="40"/>
      <c r="E232" s="40"/>
      <c r="F232" s="4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8.0" customHeight="1">
      <c r="A233" s="30" t="s">
        <v>1173</v>
      </c>
      <c r="B233" s="40"/>
      <c r="C233" s="40"/>
      <c r="D233" s="40"/>
      <c r="E233" s="40"/>
      <c r="F233" s="4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ht="18.0" customHeight="1">
      <c r="A234" s="30" t="s">
        <v>2321</v>
      </c>
      <c r="B234" s="40"/>
      <c r="C234" s="40"/>
      <c r="D234" s="40"/>
      <c r="E234" s="40"/>
      <c r="F234" s="4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ht="18.0" customHeight="1">
      <c r="A235" s="30" t="s">
        <v>2289</v>
      </c>
      <c r="B235" s="40"/>
      <c r="C235" s="40"/>
      <c r="D235" s="40"/>
      <c r="E235" s="40"/>
      <c r="F235" s="4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ht="18.0" customHeight="1">
      <c r="A236" s="30" t="s">
        <v>1480</v>
      </c>
      <c r="B236" s="40"/>
      <c r="C236" s="40"/>
      <c r="D236" s="40"/>
      <c r="E236" s="40"/>
      <c r="F236" s="4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ht="18.0" customHeight="1">
      <c r="A237" s="30" t="s">
        <v>1978</v>
      </c>
      <c r="B237" s="40"/>
      <c r="C237" s="40"/>
      <c r="D237" s="40"/>
      <c r="E237" s="40"/>
      <c r="F237" s="4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ht="18.0" customHeight="1">
      <c r="A238" s="30" t="s">
        <v>1262</v>
      </c>
      <c r="B238" s="40"/>
      <c r="C238" s="40"/>
      <c r="D238" s="40"/>
      <c r="E238" s="40"/>
      <c r="F238" s="4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ht="18.0" customHeight="1">
      <c r="A239" s="30" t="s">
        <v>2240</v>
      </c>
      <c r="B239" s="40"/>
      <c r="C239" s="40"/>
      <c r="D239" s="40"/>
      <c r="E239" s="40"/>
      <c r="F239" s="4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ht="18.0" customHeight="1">
      <c r="A240" s="30" t="s">
        <v>1767</v>
      </c>
      <c r="B240" s="40"/>
      <c r="C240" s="40"/>
      <c r="D240" s="40"/>
      <c r="E240" s="40"/>
      <c r="F240" s="4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ht="18.0" customHeight="1">
      <c r="A241" s="30" t="s">
        <v>1588</v>
      </c>
      <c r="B241" s="40"/>
      <c r="C241" s="40"/>
      <c r="D241" s="40"/>
      <c r="E241" s="40"/>
      <c r="F241" s="4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ht="18.0" customHeight="1">
      <c r="A242" s="30" t="s">
        <v>2300</v>
      </c>
      <c r="B242" s="40"/>
      <c r="C242" s="40"/>
      <c r="D242" s="40"/>
      <c r="E242" s="40"/>
      <c r="F242" s="4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ht="18.0" customHeight="1">
      <c r="A243" s="30" t="s">
        <v>2147</v>
      </c>
      <c r="B243" s="40"/>
      <c r="C243" s="40"/>
      <c r="D243" s="40"/>
      <c r="E243" s="40"/>
      <c r="F243" s="4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ht="18.0" customHeight="1">
      <c r="A244" s="70"/>
      <c r="B244" s="70"/>
      <c r="C244" s="73"/>
      <c r="D244" s="70"/>
      <c r="E244" s="70"/>
      <c r="F244" s="74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ht="18.0" customHeight="1">
      <c r="A245" s="70"/>
      <c r="B245" s="70"/>
      <c r="C245" s="73"/>
      <c r="D245" s="70"/>
      <c r="E245" s="70"/>
      <c r="F245" s="74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ht="18.0" customHeight="1">
      <c r="A246" s="70"/>
      <c r="B246" s="70"/>
      <c r="C246" s="73"/>
      <c r="D246" s="70"/>
      <c r="E246" s="70"/>
      <c r="F246" s="74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ht="18.0" customHeight="1">
      <c r="A247" s="70"/>
      <c r="B247" s="70"/>
      <c r="C247" s="73"/>
      <c r="D247" s="70"/>
      <c r="E247" s="70"/>
      <c r="F247" s="74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ht="18.0" customHeight="1">
      <c r="A248" s="70"/>
      <c r="B248" s="70"/>
      <c r="C248" s="73"/>
      <c r="D248" s="70"/>
      <c r="E248" s="70"/>
      <c r="F248" s="74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ht="18.0" customHeight="1">
      <c r="A249" s="70"/>
      <c r="B249" s="70"/>
      <c r="C249" s="73"/>
      <c r="D249" s="70"/>
      <c r="E249" s="70"/>
      <c r="F249" s="74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ht="18.0" customHeight="1">
      <c r="A250" s="70"/>
      <c r="B250" s="70"/>
      <c r="C250" s="73"/>
      <c r="D250" s="70"/>
      <c r="E250" s="70"/>
      <c r="F250" s="74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ht="18.0" customHeight="1">
      <c r="A251" s="70"/>
      <c r="B251" s="70"/>
      <c r="C251" s="73"/>
      <c r="D251" s="70"/>
      <c r="E251" s="70"/>
      <c r="F251" s="74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ht="18.0" customHeight="1">
      <c r="A252" s="70"/>
      <c r="B252" s="70"/>
      <c r="C252" s="73"/>
      <c r="D252" s="70"/>
      <c r="E252" s="70"/>
      <c r="F252" s="74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ht="18.0" customHeight="1">
      <c r="A253" s="70"/>
      <c r="B253" s="70"/>
      <c r="C253" s="73"/>
      <c r="D253" s="70"/>
      <c r="E253" s="70"/>
      <c r="F253" s="74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ht="18.0" customHeight="1">
      <c r="A254" s="70"/>
      <c r="B254" s="70"/>
      <c r="C254" s="73"/>
      <c r="D254" s="70"/>
      <c r="E254" s="70"/>
      <c r="F254" s="74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ht="18.0" customHeight="1">
      <c r="A255" s="70"/>
      <c r="B255" s="70"/>
      <c r="C255" s="73"/>
      <c r="D255" s="70"/>
      <c r="E255" s="70"/>
      <c r="F255" s="74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ht="18.0" customHeight="1">
      <c r="A256" s="70"/>
      <c r="B256" s="70"/>
      <c r="C256" s="73"/>
      <c r="D256" s="70"/>
      <c r="E256" s="70"/>
      <c r="F256" s="74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ht="18.0" customHeight="1">
      <c r="A257" s="70"/>
      <c r="B257" s="70"/>
      <c r="C257" s="73"/>
      <c r="D257" s="70"/>
      <c r="E257" s="70"/>
      <c r="F257" s="74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ht="18.0" customHeight="1">
      <c r="A258" s="70"/>
      <c r="B258" s="70"/>
      <c r="C258" s="73"/>
      <c r="D258" s="70"/>
      <c r="E258" s="70"/>
      <c r="F258" s="74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ht="18.0" customHeight="1">
      <c r="A259" s="70"/>
      <c r="B259" s="70"/>
      <c r="C259" s="73"/>
      <c r="D259" s="70"/>
      <c r="E259" s="70"/>
      <c r="F259" s="74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ht="18.0" customHeight="1">
      <c r="A260" s="70"/>
      <c r="B260" s="70"/>
      <c r="C260" s="73"/>
      <c r="D260" s="70"/>
      <c r="E260" s="70"/>
      <c r="F260" s="74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ht="18.0" customHeight="1">
      <c r="A261" s="70"/>
      <c r="B261" s="70"/>
      <c r="C261" s="73"/>
      <c r="D261" s="70"/>
      <c r="E261" s="70"/>
      <c r="F261" s="74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ht="18.0" customHeight="1">
      <c r="A262" s="70"/>
      <c r="B262" s="70"/>
      <c r="C262" s="73"/>
      <c r="D262" s="70"/>
      <c r="E262" s="70"/>
      <c r="F262" s="74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ht="18.0" customHeight="1">
      <c r="A263" s="70"/>
      <c r="B263" s="70"/>
      <c r="C263" s="73"/>
      <c r="D263" s="70"/>
      <c r="E263" s="70"/>
      <c r="F263" s="74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ht="18.0" customHeight="1">
      <c r="A264" s="70"/>
      <c r="B264" s="70"/>
      <c r="C264" s="73"/>
      <c r="D264" s="70"/>
      <c r="E264" s="70"/>
      <c r="F264" s="74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ht="18.0" customHeight="1">
      <c r="A265" s="70"/>
      <c r="B265" s="70"/>
      <c r="C265" s="73"/>
      <c r="D265" s="70"/>
      <c r="E265" s="70"/>
      <c r="F265" s="74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ht="18.0" customHeight="1">
      <c r="A266" s="70"/>
      <c r="B266" s="70"/>
      <c r="C266" s="73"/>
      <c r="D266" s="70"/>
      <c r="E266" s="70"/>
      <c r="F266" s="74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ht="18.0" customHeight="1">
      <c r="A267" s="70"/>
      <c r="B267" s="70"/>
      <c r="C267" s="73"/>
      <c r="D267" s="70"/>
      <c r="E267" s="70"/>
      <c r="F267" s="74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ht="18.0" customHeight="1">
      <c r="A268" s="70"/>
      <c r="B268" s="70"/>
      <c r="C268" s="73"/>
      <c r="D268" s="70"/>
      <c r="E268" s="70"/>
      <c r="F268" s="74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ht="18.0" customHeight="1">
      <c r="A269" s="70"/>
      <c r="B269" s="70"/>
      <c r="C269" s="73"/>
      <c r="D269" s="70"/>
      <c r="E269" s="70"/>
      <c r="F269" s="74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ht="18.0" customHeight="1">
      <c r="A270" s="70"/>
      <c r="B270" s="70"/>
      <c r="C270" s="73"/>
      <c r="D270" s="70"/>
      <c r="E270" s="70"/>
      <c r="F270" s="74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ht="18.0" customHeight="1">
      <c r="A271" s="70"/>
      <c r="B271" s="70"/>
      <c r="C271" s="73"/>
      <c r="D271" s="70"/>
      <c r="E271" s="70"/>
      <c r="F271" s="74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ht="18.0" customHeight="1">
      <c r="A272" s="70"/>
      <c r="B272" s="70"/>
      <c r="C272" s="73"/>
      <c r="D272" s="70"/>
      <c r="E272" s="70"/>
      <c r="F272" s="74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ht="18.0" customHeight="1">
      <c r="A273" s="70"/>
      <c r="B273" s="70"/>
      <c r="C273" s="73"/>
      <c r="D273" s="70"/>
      <c r="E273" s="70"/>
      <c r="F273" s="74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ht="18.0" customHeight="1">
      <c r="A274" s="70"/>
      <c r="B274" s="70"/>
      <c r="C274" s="73"/>
      <c r="D274" s="70"/>
      <c r="E274" s="70"/>
      <c r="F274" s="74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ht="18.0" customHeight="1">
      <c r="A275" s="70"/>
      <c r="B275" s="70"/>
      <c r="C275" s="73"/>
      <c r="D275" s="70"/>
      <c r="E275" s="70"/>
      <c r="F275" s="74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ht="18.0" customHeight="1">
      <c r="A276" s="70"/>
      <c r="B276" s="70"/>
      <c r="C276" s="73"/>
      <c r="D276" s="70"/>
      <c r="E276" s="70"/>
      <c r="F276" s="74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ht="18.0" customHeight="1">
      <c r="A277" s="70"/>
      <c r="B277" s="70"/>
      <c r="C277" s="73"/>
      <c r="D277" s="70"/>
      <c r="E277" s="70"/>
      <c r="F277" s="74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ht="18.0" customHeight="1">
      <c r="A278" s="70"/>
      <c r="B278" s="70"/>
      <c r="C278" s="73"/>
      <c r="D278" s="70"/>
      <c r="E278" s="70"/>
      <c r="F278" s="74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ht="18.0" customHeight="1">
      <c r="A279" s="70"/>
      <c r="B279" s="70"/>
      <c r="C279" s="73"/>
      <c r="D279" s="70"/>
      <c r="E279" s="70"/>
      <c r="F279" s="74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ht="18.0" customHeight="1">
      <c r="A280" s="70"/>
      <c r="B280" s="70"/>
      <c r="C280" s="73"/>
      <c r="D280" s="70"/>
      <c r="E280" s="70"/>
      <c r="F280" s="74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ht="18.0" customHeight="1">
      <c r="A281" s="70"/>
      <c r="B281" s="70"/>
      <c r="C281" s="73"/>
      <c r="D281" s="70"/>
      <c r="E281" s="70"/>
      <c r="F281" s="74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ht="18.0" customHeight="1">
      <c r="A282" s="70"/>
      <c r="B282" s="70"/>
      <c r="C282" s="73"/>
      <c r="D282" s="70"/>
      <c r="E282" s="70"/>
      <c r="F282" s="74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ht="18.0" customHeight="1">
      <c r="A283" s="70"/>
      <c r="B283" s="70"/>
      <c r="C283" s="73"/>
      <c r="D283" s="70"/>
      <c r="E283" s="70"/>
      <c r="F283" s="74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ht="18.0" customHeight="1">
      <c r="A284" s="70"/>
      <c r="B284" s="70"/>
      <c r="C284" s="73"/>
      <c r="D284" s="70"/>
      <c r="E284" s="70"/>
      <c r="F284" s="74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ht="18.0" customHeight="1">
      <c r="A285" s="70"/>
      <c r="B285" s="70"/>
      <c r="C285" s="73"/>
      <c r="D285" s="70"/>
      <c r="E285" s="70"/>
      <c r="F285" s="74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ht="18.0" customHeight="1">
      <c r="A286" s="70"/>
      <c r="B286" s="70"/>
      <c r="C286" s="73"/>
      <c r="D286" s="70"/>
      <c r="E286" s="70"/>
      <c r="F286" s="74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ht="18.0" customHeight="1">
      <c r="A287" s="70"/>
      <c r="B287" s="70"/>
      <c r="C287" s="73"/>
      <c r="D287" s="70"/>
      <c r="E287" s="70"/>
      <c r="F287" s="74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ht="18.0" customHeight="1">
      <c r="A288" s="70"/>
      <c r="B288" s="70"/>
      <c r="C288" s="73"/>
      <c r="D288" s="70"/>
      <c r="E288" s="70"/>
      <c r="F288" s="74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ht="18.0" customHeight="1">
      <c r="A289" s="70"/>
      <c r="B289" s="70"/>
      <c r="C289" s="73"/>
      <c r="D289" s="70"/>
      <c r="E289" s="70"/>
      <c r="F289" s="74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ht="18.0" customHeight="1">
      <c r="A290" s="70"/>
      <c r="B290" s="70"/>
      <c r="C290" s="73"/>
      <c r="D290" s="70"/>
      <c r="E290" s="70"/>
      <c r="F290" s="74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ht="18.0" customHeight="1">
      <c r="A291" s="70"/>
      <c r="B291" s="70"/>
      <c r="C291" s="73"/>
      <c r="D291" s="70"/>
      <c r="E291" s="70"/>
      <c r="F291" s="74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ht="18.0" customHeight="1">
      <c r="A292" s="70"/>
      <c r="B292" s="70"/>
      <c r="C292" s="73"/>
      <c r="D292" s="70"/>
      <c r="E292" s="70"/>
      <c r="F292" s="74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ht="18.0" customHeight="1">
      <c r="A293" s="70"/>
      <c r="B293" s="70"/>
      <c r="C293" s="73"/>
      <c r="D293" s="70"/>
      <c r="E293" s="70"/>
      <c r="F293" s="74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ht="18.0" customHeight="1">
      <c r="A294" s="70"/>
      <c r="B294" s="70"/>
      <c r="C294" s="73"/>
      <c r="D294" s="70"/>
      <c r="E294" s="70"/>
      <c r="F294" s="74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ht="18.0" customHeight="1">
      <c r="A295" s="70"/>
      <c r="B295" s="70"/>
      <c r="C295" s="73"/>
      <c r="D295" s="70"/>
      <c r="E295" s="70"/>
      <c r="F295" s="74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ht="18.0" customHeight="1">
      <c r="A296" s="70"/>
      <c r="B296" s="70"/>
      <c r="C296" s="73"/>
      <c r="D296" s="70"/>
      <c r="E296" s="70"/>
      <c r="F296" s="74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ht="18.0" customHeight="1">
      <c r="A297" s="70"/>
      <c r="B297" s="70"/>
      <c r="C297" s="73"/>
      <c r="D297" s="70"/>
      <c r="E297" s="70"/>
      <c r="F297" s="74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ht="18.0" customHeight="1">
      <c r="A298" s="70"/>
      <c r="B298" s="70"/>
      <c r="C298" s="73"/>
      <c r="D298" s="70"/>
      <c r="E298" s="70"/>
      <c r="F298" s="74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ht="18.0" customHeight="1">
      <c r="A299" s="70"/>
      <c r="B299" s="70"/>
      <c r="C299" s="73"/>
      <c r="D299" s="70"/>
      <c r="E299" s="70"/>
      <c r="F299" s="74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ht="18.0" customHeight="1">
      <c r="A300" s="70"/>
      <c r="B300" s="70"/>
      <c r="C300" s="73"/>
      <c r="D300" s="70"/>
      <c r="E300" s="70"/>
      <c r="F300" s="74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ht="18.0" customHeight="1">
      <c r="A301" s="70"/>
      <c r="B301" s="70"/>
      <c r="C301" s="73"/>
      <c r="D301" s="70"/>
      <c r="E301" s="70"/>
      <c r="F301" s="74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ht="18.0" customHeight="1">
      <c r="A302" s="70"/>
      <c r="B302" s="70"/>
      <c r="C302" s="73"/>
      <c r="D302" s="70"/>
      <c r="E302" s="70"/>
      <c r="F302" s="74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ht="18.0" customHeight="1">
      <c r="A303" s="70"/>
      <c r="B303" s="70"/>
      <c r="C303" s="73"/>
      <c r="D303" s="70"/>
      <c r="E303" s="70"/>
      <c r="F303" s="74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ht="18.0" customHeight="1">
      <c r="A304" s="70"/>
      <c r="B304" s="70"/>
      <c r="C304" s="73"/>
      <c r="D304" s="70"/>
      <c r="E304" s="70"/>
      <c r="F304" s="74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ht="18.0" customHeight="1">
      <c r="A305" s="70"/>
      <c r="B305" s="70"/>
      <c r="C305" s="73"/>
      <c r="D305" s="70"/>
      <c r="E305" s="70"/>
      <c r="F305" s="74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ht="18.0" customHeight="1">
      <c r="A306" s="70"/>
      <c r="B306" s="70"/>
      <c r="C306" s="73"/>
      <c r="D306" s="70"/>
      <c r="E306" s="70"/>
      <c r="F306" s="74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ht="18.0" customHeight="1">
      <c r="A307" s="70"/>
      <c r="B307" s="70"/>
      <c r="C307" s="73"/>
      <c r="D307" s="70"/>
      <c r="E307" s="70"/>
      <c r="F307" s="74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ht="18.0" customHeight="1">
      <c r="A308" s="70"/>
      <c r="B308" s="70"/>
      <c r="C308" s="73"/>
      <c r="D308" s="70"/>
      <c r="E308" s="70"/>
      <c r="F308" s="74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ht="18.0" customHeight="1">
      <c r="A309" s="70"/>
      <c r="B309" s="70"/>
      <c r="C309" s="73"/>
      <c r="D309" s="70"/>
      <c r="E309" s="70"/>
      <c r="F309" s="74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ht="18.0" customHeight="1">
      <c r="A310" s="70"/>
      <c r="B310" s="70"/>
      <c r="C310" s="73"/>
      <c r="D310" s="70"/>
      <c r="E310" s="70"/>
      <c r="F310" s="74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ht="18.0" customHeight="1">
      <c r="A311" s="70"/>
      <c r="B311" s="70"/>
      <c r="C311" s="73"/>
      <c r="D311" s="70"/>
      <c r="E311" s="70"/>
      <c r="F311" s="74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ht="18.0" customHeight="1">
      <c r="A312" s="70"/>
      <c r="B312" s="70"/>
      <c r="C312" s="73"/>
      <c r="D312" s="70"/>
      <c r="E312" s="70"/>
      <c r="F312" s="74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ht="18.0" customHeight="1">
      <c r="A313" s="70"/>
      <c r="B313" s="70"/>
      <c r="C313" s="73"/>
      <c r="D313" s="70"/>
      <c r="E313" s="70"/>
      <c r="F313" s="74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ht="18.0" customHeight="1">
      <c r="A314" s="70"/>
      <c r="B314" s="70"/>
      <c r="C314" s="73"/>
      <c r="D314" s="70"/>
      <c r="E314" s="70"/>
      <c r="F314" s="74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ht="18.0" customHeight="1">
      <c r="A315" s="70"/>
      <c r="B315" s="70"/>
      <c r="C315" s="73"/>
      <c r="D315" s="70"/>
      <c r="E315" s="70"/>
      <c r="F315" s="74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ht="18.0" customHeight="1">
      <c r="A316" s="70"/>
      <c r="B316" s="70"/>
      <c r="C316" s="73"/>
      <c r="D316" s="70"/>
      <c r="E316" s="70"/>
      <c r="F316" s="74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ht="18.0" customHeight="1">
      <c r="A317" s="70"/>
      <c r="B317" s="70"/>
      <c r="C317" s="73"/>
      <c r="D317" s="70"/>
      <c r="E317" s="70"/>
      <c r="F317" s="74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ht="18.0" customHeight="1">
      <c r="A318" s="70"/>
      <c r="B318" s="70"/>
      <c r="C318" s="73"/>
      <c r="D318" s="70"/>
      <c r="E318" s="70"/>
      <c r="F318" s="74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ht="18.0" customHeight="1">
      <c r="A319" s="70"/>
      <c r="B319" s="70"/>
      <c r="C319" s="73"/>
      <c r="D319" s="70"/>
      <c r="E319" s="70"/>
      <c r="F319" s="74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ht="18.0" customHeight="1">
      <c r="A320" s="70"/>
      <c r="B320" s="70"/>
      <c r="C320" s="73"/>
      <c r="D320" s="70"/>
      <c r="E320" s="70"/>
      <c r="F320" s="74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ht="18.0" customHeight="1">
      <c r="A321" s="70"/>
      <c r="B321" s="70"/>
      <c r="C321" s="73"/>
      <c r="D321" s="70"/>
      <c r="E321" s="70"/>
      <c r="F321" s="74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ht="18.0" customHeight="1">
      <c r="A322" s="70"/>
      <c r="B322" s="70"/>
      <c r="C322" s="73"/>
      <c r="D322" s="70"/>
      <c r="E322" s="70"/>
      <c r="F322" s="74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ht="18.0" customHeight="1">
      <c r="A323" s="70"/>
      <c r="B323" s="70"/>
      <c r="C323" s="73"/>
      <c r="D323" s="70"/>
      <c r="E323" s="70"/>
      <c r="F323" s="74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ht="18.0" customHeight="1">
      <c r="A324" s="70"/>
      <c r="B324" s="70"/>
      <c r="C324" s="73"/>
      <c r="D324" s="70"/>
      <c r="E324" s="70"/>
      <c r="F324" s="74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ht="18.0" customHeight="1">
      <c r="A325" s="70"/>
      <c r="B325" s="70"/>
      <c r="C325" s="73"/>
      <c r="D325" s="70"/>
      <c r="E325" s="70"/>
      <c r="F325" s="74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ht="18.0" customHeight="1">
      <c r="A326" s="70"/>
      <c r="B326" s="70"/>
      <c r="C326" s="73"/>
      <c r="D326" s="70"/>
      <c r="E326" s="70"/>
      <c r="F326" s="74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ht="18.0" customHeight="1">
      <c r="A327" s="70"/>
      <c r="B327" s="70"/>
      <c r="C327" s="73"/>
      <c r="D327" s="70"/>
      <c r="E327" s="70"/>
      <c r="F327" s="74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ht="18.0" customHeight="1">
      <c r="A328" s="70"/>
      <c r="B328" s="70"/>
      <c r="C328" s="73"/>
      <c r="D328" s="70"/>
      <c r="E328" s="70"/>
      <c r="F328" s="74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ht="18.0" customHeight="1">
      <c r="A329" s="70"/>
      <c r="B329" s="70"/>
      <c r="C329" s="73"/>
      <c r="D329" s="70"/>
      <c r="E329" s="70"/>
      <c r="F329" s="74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ht="18.0" customHeight="1">
      <c r="A330" s="70"/>
      <c r="B330" s="70"/>
      <c r="C330" s="73"/>
      <c r="D330" s="70"/>
      <c r="E330" s="70"/>
      <c r="F330" s="74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ht="18.0" customHeight="1">
      <c r="A331" s="70"/>
      <c r="B331" s="70"/>
      <c r="C331" s="73"/>
      <c r="D331" s="70"/>
      <c r="E331" s="70"/>
      <c r="F331" s="74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ht="18.0" customHeight="1">
      <c r="A332" s="70"/>
      <c r="B332" s="70"/>
      <c r="C332" s="73"/>
      <c r="D332" s="70"/>
      <c r="E332" s="70"/>
      <c r="F332" s="74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ht="18.0" customHeight="1">
      <c r="A333" s="70"/>
      <c r="B333" s="70"/>
      <c r="C333" s="73"/>
      <c r="D333" s="70"/>
      <c r="E333" s="70"/>
      <c r="F333" s="74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ht="18.0" customHeight="1">
      <c r="A334" s="70"/>
      <c r="B334" s="70"/>
      <c r="C334" s="73"/>
      <c r="D334" s="70"/>
      <c r="E334" s="70"/>
      <c r="F334" s="74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ht="18.0" customHeight="1">
      <c r="A335" s="70"/>
      <c r="B335" s="70"/>
      <c r="C335" s="73"/>
      <c r="D335" s="70"/>
      <c r="E335" s="70"/>
      <c r="F335" s="74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ht="18.0" customHeight="1">
      <c r="A336" s="70"/>
      <c r="B336" s="70"/>
      <c r="C336" s="73"/>
      <c r="D336" s="70"/>
      <c r="E336" s="70"/>
      <c r="F336" s="74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ht="18.0" customHeight="1">
      <c r="A337" s="70"/>
      <c r="B337" s="70"/>
      <c r="C337" s="73"/>
      <c r="D337" s="70"/>
      <c r="E337" s="70"/>
      <c r="F337" s="74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ht="18.0" customHeight="1">
      <c r="A338" s="70"/>
      <c r="B338" s="70"/>
      <c r="C338" s="73"/>
      <c r="D338" s="70"/>
      <c r="E338" s="70"/>
      <c r="F338" s="74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ht="18.0" customHeight="1">
      <c r="A339" s="70"/>
      <c r="B339" s="70"/>
      <c r="C339" s="73"/>
      <c r="D339" s="70"/>
      <c r="E339" s="70"/>
      <c r="F339" s="74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ht="18.0" customHeight="1">
      <c r="A340" s="70"/>
      <c r="B340" s="70"/>
      <c r="C340" s="73"/>
      <c r="D340" s="70"/>
      <c r="E340" s="70"/>
      <c r="F340" s="74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ht="18.0" customHeight="1">
      <c r="A341" s="70"/>
      <c r="B341" s="70"/>
      <c r="C341" s="73"/>
      <c r="D341" s="70"/>
      <c r="E341" s="70"/>
      <c r="F341" s="74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ht="18.0" customHeight="1">
      <c r="A342" s="70"/>
      <c r="B342" s="70"/>
      <c r="C342" s="73"/>
      <c r="D342" s="70"/>
      <c r="E342" s="70"/>
      <c r="F342" s="74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ht="18.0" customHeight="1">
      <c r="A343" s="70"/>
      <c r="B343" s="70"/>
      <c r="C343" s="73"/>
      <c r="D343" s="70"/>
      <c r="E343" s="70"/>
      <c r="F343" s="74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ht="18.0" customHeight="1">
      <c r="A344" s="70"/>
      <c r="B344" s="70"/>
      <c r="C344" s="73"/>
      <c r="D344" s="70"/>
      <c r="E344" s="70"/>
      <c r="F344" s="74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ht="18.0" customHeight="1">
      <c r="A345" s="70"/>
      <c r="B345" s="70"/>
      <c r="C345" s="73"/>
      <c r="D345" s="70"/>
      <c r="E345" s="70"/>
      <c r="F345" s="74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ht="18.0" customHeight="1">
      <c r="A346" s="70"/>
      <c r="B346" s="70"/>
      <c r="C346" s="73"/>
      <c r="D346" s="70"/>
      <c r="E346" s="70"/>
      <c r="F346" s="74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ht="18.0" customHeight="1">
      <c r="A347" s="70"/>
      <c r="B347" s="70"/>
      <c r="C347" s="73"/>
      <c r="D347" s="70"/>
      <c r="E347" s="70"/>
      <c r="F347" s="74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ht="18.0" customHeight="1">
      <c r="A348" s="70"/>
      <c r="B348" s="70"/>
      <c r="C348" s="73"/>
      <c r="D348" s="70"/>
      <c r="E348" s="70"/>
      <c r="F348" s="74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ht="18.0" customHeight="1">
      <c r="A349" s="70"/>
      <c r="B349" s="70"/>
      <c r="C349" s="73"/>
      <c r="D349" s="70"/>
      <c r="E349" s="70"/>
      <c r="F349" s="74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ht="18.0" customHeight="1">
      <c r="A350" s="70"/>
      <c r="B350" s="70"/>
      <c r="C350" s="73"/>
      <c r="D350" s="70"/>
      <c r="E350" s="70"/>
      <c r="F350" s="74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ht="18.0" customHeight="1">
      <c r="A351" s="70"/>
      <c r="B351" s="70"/>
      <c r="C351" s="73"/>
      <c r="D351" s="70"/>
      <c r="E351" s="70"/>
      <c r="F351" s="74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ht="18.0" customHeight="1">
      <c r="A352" s="70"/>
      <c r="B352" s="70"/>
      <c r="C352" s="73"/>
      <c r="D352" s="70"/>
      <c r="E352" s="70"/>
      <c r="F352" s="74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ht="18.0" customHeight="1">
      <c r="A353" s="70"/>
      <c r="B353" s="70"/>
      <c r="C353" s="73"/>
      <c r="D353" s="70"/>
      <c r="E353" s="70"/>
      <c r="F353" s="74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ht="18.0" customHeight="1">
      <c r="A354" s="70"/>
      <c r="B354" s="70"/>
      <c r="C354" s="73"/>
      <c r="D354" s="70"/>
      <c r="E354" s="70"/>
      <c r="F354" s="74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ht="18.0" customHeight="1">
      <c r="A355" s="70"/>
      <c r="B355" s="70"/>
      <c r="C355" s="73"/>
      <c r="D355" s="70"/>
      <c r="E355" s="70"/>
      <c r="F355" s="74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ht="18.0" customHeight="1">
      <c r="A356" s="70"/>
      <c r="B356" s="70"/>
      <c r="C356" s="73"/>
      <c r="D356" s="70"/>
      <c r="E356" s="70"/>
      <c r="F356" s="74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ht="18.0" customHeight="1">
      <c r="A357" s="70"/>
      <c r="B357" s="70"/>
      <c r="C357" s="73"/>
      <c r="D357" s="70"/>
      <c r="E357" s="70"/>
      <c r="F357" s="74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ht="18.0" customHeight="1">
      <c r="A358" s="70"/>
      <c r="B358" s="70"/>
      <c r="C358" s="73"/>
      <c r="D358" s="70"/>
      <c r="E358" s="70"/>
      <c r="F358" s="74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ht="18.0" customHeight="1">
      <c r="A359" s="70"/>
      <c r="B359" s="70"/>
      <c r="C359" s="73"/>
      <c r="D359" s="70"/>
      <c r="E359" s="70"/>
      <c r="F359" s="74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ht="18.0" customHeight="1">
      <c r="A360" s="70"/>
      <c r="B360" s="70"/>
      <c r="C360" s="73"/>
      <c r="D360" s="70"/>
      <c r="E360" s="70"/>
      <c r="F360" s="74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ht="18.0" customHeight="1">
      <c r="A361" s="70"/>
      <c r="B361" s="70"/>
      <c r="C361" s="73"/>
      <c r="D361" s="70"/>
      <c r="E361" s="70"/>
      <c r="F361" s="74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ht="18.0" customHeight="1">
      <c r="A362" s="70"/>
      <c r="B362" s="70"/>
      <c r="C362" s="73"/>
      <c r="D362" s="70"/>
      <c r="E362" s="70"/>
      <c r="F362" s="74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ht="18.0" customHeight="1">
      <c r="A363" s="70"/>
      <c r="B363" s="70"/>
      <c r="C363" s="73"/>
      <c r="D363" s="70"/>
      <c r="E363" s="70"/>
      <c r="F363" s="74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ht="18.0" customHeight="1">
      <c r="A364" s="70"/>
      <c r="B364" s="70"/>
      <c r="C364" s="73"/>
      <c r="D364" s="70"/>
      <c r="E364" s="70"/>
      <c r="F364" s="74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ht="18.0" customHeight="1">
      <c r="A365" s="70"/>
      <c r="B365" s="70"/>
      <c r="C365" s="73"/>
      <c r="D365" s="70"/>
      <c r="E365" s="70"/>
      <c r="F365" s="74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ht="18.0" customHeight="1">
      <c r="A366" s="70"/>
      <c r="B366" s="70"/>
      <c r="C366" s="73"/>
      <c r="D366" s="70"/>
      <c r="E366" s="70"/>
      <c r="F366" s="74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ht="18.0" customHeight="1">
      <c r="A367" s="70"/>
      <c r="B367" s="70"/>
      <c r="C367" s="73"/>
      <c r="D367" s="70"/>
      <c r="E367" s="70"/>
      <c r="F367" s="74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ht="18.0" customHeight="1">
      <c r="A368" s="70"/>
      <c r="B368" s="70"/>
      <c r="C368" s="73"/>
      <c r="D368" s="70"/>
      <c r="E368" s="70"/>
      <c r="F368" s="74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ht="18.0" customHeight="1">
      <c r="A369" s="70"/>
      <c r="B369" s="70"/>
      <c r="C369" s="73"/>
      <c r="D369" s="70"/>
      <c r="E369" s="70"/>
      <c r="F369" s="74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ht="18.0" customHeight="1">
      <c r="A370" s="70"/>
      <c r="B370" s="70"/>
      <c r="C370" s="73"/>
      <c r="D370" s="70"/>
      <c r="E370" s="70"/>
      <c r="F370" s="74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ht="18.0" customHeight="1">
      <c r="A371" s="70"/>
      <c r="B371" s="70"/>
      <c r="C371" s="73"/>
      <c r="D371" s="70"/>
      <c r="E371" s="70"/>
      <c r="F371" s="74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ht="18.0" customHeight="1">
      <c r="A372" s="70"/>
      <c r="B372" s="70"/>
      <c r="C372" s="73"/>
      <c r="D372" s="70"/>
      <c r="E372" s="70"/>
      <c r="F372" s="74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ht="18.0" customHeight="1">
      <c r="A373" s="70"/>
      <c r="B373" s="70"/>
      <c r="C373" s="73"/>
      <c r="D373" s="70"/>
      <c r="E373" s="70"/>
      <c r="F373" s="74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ht="18.0" customHeight="1">
      <c r="A374" s="70"/>
      <c r="B374" s="70"/>
      <c r="C374" s="73"/>
      <c r="D374" s="70"/>
      <c r="E374" s="70"/>
      <c r="F374" s="74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ht="18.0" customHeight="1">
      <c r="A375" s="70"/>
      <c r="B375" s="70"/>
      <c r="C375" s="73"/>
      <c r="D375" s="70"/>
      <c r="E375" s="70"/>
      <c r="F375" s="74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ht="18.0" customHeight="1">
      <c r="A376" s="70"/>
      <c r="B376" s="70"/>
      <c r="C376" s="73"/>
      <c r="D376" s="70"/>
      <c r="E376" s="70"/>
      <c r="F376" s="74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ht="18.0" customHeight="1">
      <c r="A377" s="70"/>
      <c r="B377" s="70"/>
      <c r="C377" s="73"/>
      <c r="D377" s="70"/>
      <c r="E377" s="70"/>
      <c r="F377" s="74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ht="18.0" customHeight="1">
      <c r="A378" s="70"/>
      <c r="B378" s="70"/>
      <c r="C378" s="73"/>
      <c r="D378" s="70"/>
      <c r="E378" s="70"/>
      <c r="F378" s="74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ht="18.0" customHeight="1">
      <c r="A379" s="70"/>
      <c r="B379" s="70"/>
      <c r="C379" s="73"/>
      <c r="D379" s="70"/>
      <c r="E379" s="70"/>
      <c r="F379" s="74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ht="18.0" customHeight="1">
      <c r="A380" s="70"/>
      <c r="B380" s="70"/>
      <c r="C380" s="73"/>
      <c r="D380" s="70"/>
      <c r="E380" s="70"/>
      <c r="F380" s="74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ht="18.0" customHeight="1">
      <c r="A381" s="70"/>
      <c r="B381" s="70"/>
      <c r="C381" s="73"/>
      <c r="D381" s="70"/>
      <c r="E381" s="70"/>
      <c r="F381" s="74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ht="18.0" customHeight="1">
      <c r="A382" s="70"/>
      <c r="B382" s="70"/>
      <c r="C382" s="73"/>
      <c r="D382" s="70"/>
      <c r="E382" s="70"/>
      <c r="F382" s="74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ht="18.0" customHeight="1">
      <c r="A383" s="70"/>
      <c r="B383" s="70"/>
      <c r="C383" s="73"/>
      <c r="D383" s="70"/>
      <c r="E383" s="70"/>
      <c r="F383" s="74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ht="18.0" customHeight="1">
      <c r="A384" s="70"/>
      <c r="B384" s="70"/>
      <c r="C384" s="73"/>
      <c r="D384" s="70"/>
      <c r="E384" s="70"/>
      <c r="F384" s="74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ht="18.0" customHeight="1">
      <c r="A385" s="70"/>
      <c r="B385" s="70"/>
      <c r="C385" s="73"/>
      <c r="D385" s="70"/>
      <c r="E385" s="70"/>
      <c r="F385" s="74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ht="18.0" customHeight="1">
      <c r="A386" s="70"/>
      <c r="B386" s="70"/>
      <c r="C386" s="73"/>
      <c r="D386" s="70"/>
      <c r="E386" s="70"/>
      <c r="F386" s="74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ht="18.0" customHeight="1">
      <c r="A387" s="70"/>
      <c r="B387" s="70"/>
      <c r="C387" s="73"/>
      <c r="D387" s="70"/>
      <c r="E387" s="70"/>
      <c r="F387" s="74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ht="18.0" customHeight="1">
      <c r="A388" s="70"/>
      <c r="B388" s="70"/>
      <c r="C388" s="73"/>
      <c r="D388" s="70"/>
      <c r="E388" s="70"/>
      <c r="F388" s="74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ht="18.0" customHeight="1">
      <c r="A389" s="70"/>
      <c r="B389" s="70"/>
      <c r="C389" s="73"/>
      <c r="D389" s="70"/>
      <c r="E389" s="70"/>
      <c r="F389" s="74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ht="18.0" customHeight="1">
      <c r="A390" s="70"/>
      <c r="B390" s="70"/>
      <c r="C390" s="73"/>
      <c r="D390" s="70"/>
      <c r="E390" s="70"/>
      <c r="F390" s="74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ht="18.0" customHeight="1">
      <c r="A391" s="70"/>
      <c r="B391" s="70"/>
      <c r="C391" s="73"/>
      <c r="D391" s="70"/>
      <c r="E391" s="70"/>
      <c r="F391" s="74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ht="18.0" customHeight="1">
      <c r="A392" s="70"/>
      <c r="B392" s="70"/>
      <c r="C392" s="73"/>
      <c r="D392" s="70"/>
      <c r="E392" s="70"/>
      <c r="F392" s="74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ht="18.0" customHeight="1">
      <c r="A393" s="70"/>
      <c r="B393" s="70"/>
      <c r="C393" s="73"/>
      <c r="D393" s="70"/>
      <c r="E393" s="70"/>
      <c r="F393" s="74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ht="18.0" customHeight="1">
      <c r="A394" s="70"/>
      <c r="B394" s="70"/>
      <c r="C394" s="73"/>
      <c r="D394" s="70"/>
      <c r="E394" s="70"/>
      <c r="F394" s="74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ht="18.0" customHeight="1">
      <c r="A395" s="70"/>
      <c r="B395" s="70"/>
      <c r="C395" s="73"/>
      <c r="D395" s="70"/>
      <c r="E395" s="70"/>
      <c r="F395" s="74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ht="18.0" customHeight="1">
      <c r="A396" s="70"/>
      <c r="B396" s="70"/>
      <c r="C396" s="73"/>
      <c r="D396" s="70"/>
      <c r="E396" s="70"/>
      <c r="F396" s="74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ht="18.0" customHeight="1">
      <c r="A397" s="70"/>
      <c r="B397" s="70"/>
      <c r="C397" s="73"/>
      <c r="D397" s="70"/>
      <c r="E397" s="70"/>
      <c r="F397" s="74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ht="18.0" customHeight="1">
      <c r="A398" s="70"/>
      <c r="B398" s="70"/>
      <c r="C398" s="73"/>
      <c r="D398" s="70"/>
      <c r="E398" s="70"/>
      <c r="F398" s="74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ht="18.0" customHeight="1">
      <c r="A399" s="70"/>
      <c r="B399" s="70"/>
      <c r="C399" s="73"/>
      <c r="D399" s="70"/>
      <c r="E399" s="70"/>
      <c r="F399" s="74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ht="18.0" customHeight="1">
      <c r="A400" s="70"/>
      <c r="B400" s="70"/>
      <c r="C400" s="73"/>
      <c r="D400" s="70"/>
      <c r="E400" s="70"/>
      <c r="F400" s="74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ht="18.0" customHeight="1">
      <c r="A401" s="70"/>
      <c r="B401" s="70"/>
      <c r="C401" s="73"/>
      <c r="D401" s="70"/>
      <c r="E401" s="70"/>
      <c r="F401" s="74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ht="18.0" customHeight="1">
      <c r="A402" s="70"/>
      <c r="B402" s="70"/>
      <c r="C402" s="73"/>
      <c r="D402" s="70"/>
      <c r="E402" s="70"/>
      <c r="F402" s="74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ht="18.0" customHeight="1">
      <c r="A403" s="70"/>
      <c r="B403" s="70"/>
      <c r="C403" s="73"/>
      <c r="D403" s="70"/>
      <c r="E403" s="70"/>
      <c r="F403" s="74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ht="18.0" customHeight="1">
      <c r="A404" s="70"/>
      <c r="B404" s="70"/>
      <c r="C404" s="73"/>
      <c r="D404" s="70"/>
      <c r="E404" s="70"/>
      <c r="F404" s="74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ht="18.0" customHeight="1">
      <c r="A405" s="70"/>
      <c r="B405" s="70"/>
      <c r="C405" s="73"/>
      <c r="D405" s="70"/>
      <c r="E405" s="70"/>
      <c r="F405" s="74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ht="18.0" customHeight="1">
      <c r="A406" s="70"/>
      <c r="B406" s="70"/>
      <c r="C406" s="73"/>
      <c r="D406" s="70"/>
      <c r="E406" s="70"/>
      <c r="F406" s="74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ht="18.0" customHeight="1">
      <c r="A407" s="70"/>
      <c r="B407" s="70"/>
      <c r="C407" s="73"/>
      <c r="D407" s="70"/>
      <c r="E407" s="70"/>
      <c r="F407" s="74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ht="18.0" customHeight="1">
      <c r="A408" s="70"/>
      <c r="B408" s="70"/>
      <c r="C408" s="73"/>
      <c r="D408" s="70"/>
      <c r="E408" s="70"/>
      <c r="F408" s="74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ht="18.0" customHeight="1">
      <c r="A409" s="70"/>
      <c r="B409" s="70"/>
      <c r="C409" s="73"/>
      <c r="D409" s="70"/>
      <c r="E409" s="70"/>
      <c r="F409" s="74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ht="18.0" customHeight="1">
      <c r="A410" s="70"/>
      <c r="B410" s="70"/>
      <c r="C410" s="73"/>
      <c r="D410" s="70"/>
      <c r="E410" s="70"/>
      <c r="F410" s="74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ht="18.0" customHeight="1">
      <c r="A411" s="70"/>
      <c r="B411" s="70"/>
      <c r="C411" s="73"/>
      <c r="D411" s="70"/>
      <c r="E411" s="70"/>
      <c r="F411" s="74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ht="18.0" customHeight="1">
      <c r="A412" s="70"/>
      <c r="B412" s="70"/>
      <c r="C412" s="73"/>
      <c r="D412" s="70"/>
      <c r="E412" s="70"/>
      <c r="F412" s="74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ht="18.0" customHeight="1">
      <c r="A413" s="70"/>
      <c r="B413" s="70"/>
      <c r="C413" s="73"/>
      <c r="D413" s="70"/>
      <c r="E413" s="70"/>
      <c r="F413" s="74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ht="18.0" customHeight="1">
      <c r="A414" s="70"/>
      <c r="B414" s="70"/>
      <c r="C414" s="73"/>
      <c r="D414" s="70"/>
      <c r="E414" s="70"/>
      <c r="F414" s="74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ht="18.0" customHeight="1">
      <c r="A415" s="70"/>
      <c r="B415" s="70"/>
      <c r="C415" s="73"/>
      <c r="D415" s="70"/>
      <c r="E415" s="70"/>
      <c r="F415" s="74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ht="18.0" customHeight="1">
      <c r="A416" s="70"/>
      <c r="B416" s="70"/>
      <c r="C416" s="73"/>
      <c r="D416" s="70"/>
      <c r="E416" s="70"/>
      <c r="F416" s="74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ht="18.0" customHeight="1">
      <c r="A417" s="70"/>
      <c r="B417" s="70"/>
      <c r="C417" s="73"/>
      <c r="D417" s="70"/>
      <c r="E417" s="70"/>
      <c r="F417" s="74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ht="18.0" customHeight="1">
      <c r="A418" s="70"/>
      <c r="B418" s="70"/>
      <c r="C418" s="73"/>
      <c r="D418" s="70"/>
      <c r="E418" s="70"/>
      <c r="F418" s="74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ht="18.0" customHeight="1">
      <c r="A419" s="70"/>
      <c r="B419" s="70"/>
      <c r="C419" s="73"/>
      <c r="D419" s="70"/>
      <c r="E419" s="70"/>
      <c r="F419" s="74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ht="18.0" customHeight="1">
      <c r="A420" s="70"/>
      <c r="B420" s="70"/>
      <c r="C420" s="73"/>
      <c r="D420" s="70"/>
      <c r="E420" s="70"/>
      <c r="F420" s="74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ht="18.0" customHeight="1">
      <c r="A421" s="70"/>
      <c r="B421" s="70"/>
      <c r="C421" s="73"/>
      <c r="D421" s="70"/>
      <c r="E421" s="70"/>
      <c r="F421" s="74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ht="18.0" customHeight="1">
      <c r="A422" s="70"/>
      <c r="B422" s="70"/>
      <c r="C422" s="73"/>
      <c r="D422" s="70"/>
      <c r="E422" s="70"/>
      <c r="F422" s="74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ht="18.0" customHeight="1">
      <c r="A423" s="70"/>
      <c r="B423" s="70"/>
      <c r="C423" s="73"/>
      <c r="D423" s="70"/>
      <c r="E423" s="70"/>
      <c r="F423" s="74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ht="18.0" customHeight="1">
      <c r="A424" s="70"/>
      <c r="B424" s="70"/>
      <c r="C424" s="73"/>
      <c r="D424" s="70"/>
      <c r="E424" s="70"/>
      <c r="F424" s="74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ht="18.0" customHeight="1">
      <c r="A425" s="70"/>
      <c r="B425" s="70"/>
      <c r="C425" s="73"/>
      <c r="D425" s="70"/>
      <c r="E425" s="70"/>
      <c r="F425" s="74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ht="18.0" customHeight="1">
      <c r="A426" s="70"/>
      <c r="B426" s="70"/>
      <c r="C426" s="73"/>
      <c r="D426" s="70"/>
      <c r="E426" s="70"/>
      <c r="F426" s="74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ht="18.0" customHeight="1">
      <c r="A427" s="70"/>
      <c r="B427" s="70"/>
      <c r="C427" s="73"/>
      <c r="D427" s="70"/>
      <c r="E427" s="70"/>
      <c r="F427" s="74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ht="18.0" customHeight="1">
      <c r="A428" s="70"/>
      <c r="B428" s="70"/>
      <c r="C428" s="73"/>
      <c r="D428" s="70"/>
      <c r="E428" s="70"/>
      <c r="F428" s="74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ht="18.0" customHeight="1">
      <c r="A429" s="70"/>
      <c r="B429" s="70"/>
      <c r="C429" s="73"/>
      <c r="D429" s="70"/>
      <c r="E429" s="70"/>
      <c r="F429" s="74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ht="18.0" customHeight="1">
      <c r="A430" s="70"/>
      <c r="B430" s="70"/>
      <c r="C430" s="73"/>
      <c r="D430" s="70"/>
      <c r="E430" s="70"/>
      <c r="F430" s="74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ht="18.0" customHeight="1">
      <c r="A431" s="70"/>
      <c r="B431" s="70"/>
      <c r="C431" s="73"/>
      <c r="D431" s="70"/>
      <c r="E431" s="70"/>
      <c r="F431" s="74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ht="18.0" customHeight="1">
      <c r="A432" s="70"/>
      <c r="B432" s="70"/>
      <c r="C432" s="73"/>
      <c r="D432" s="70"/>
      <c r="E432" s="70"/>
      <c r="F432" s="74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ht="18.0" customHeight="1">
      <c r="A433" s="70"/>
      <c r="B433" s="70"/>
      <c r="C433" s="73"/>
      <c r="D433" s="70"/>
      <c r="E433" s="70"/>
      <c r="F433" s="74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ht="18.0" customHeight="1">
      <c r="A434" s="70"/>
      <c r="B434" s="70"/>
      <c r="C434" s="73"/>
      <c r="D434" s="70"/>
      <c r="E434" s="70"/>
      <c r="F434" s="74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ht="18.0" customHeight="1">
      <c r="A435" s="70"/>
      <c r="B435" s="70"/>
      <c r="C435" s="73"/>
      <c r="D435" s="70"/>
      <c r="E435" s="70"/>
      <c r="F435" s="74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ht="18.0" customHeight="1">
      <c r="A436" s="70"/>
      <c r="B436" s="70"/>
      <c r="C436" s="73"/>
      <c r="D436" s="70"/>
      <c r="E436" s="70"/>
      <c r="F436" s="74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ht="18.0" customHeight="1">
      <c r="A437" s="70"/>
      <c r="B437" s="70"/>
      <c r="C437" s="73"/>
      <c r="D437" s="70"/>
      <c r="E437" s="70"/>
      <c r="F437" s="74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ht="18.0" customHeight="1">
      <c r="A438" s="70"/>
      <c r="B438" s="70"/>
      <c r="C438" s="73"/>
      <c r="D438" s="70"/>
      <c r="E438" s="70"/>
      <c r="F438" s="74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ht="18.0" customHeight="1">
      <c r="A439" s="70"/>
      <c r="B439" s="70"/>
      <c r="C439" s="73"/>
      <c r="D439" s="70"/>
      <c r="E439" s="70"/>
      <c r="F439" s="74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ht="18.0" customHeight="1">
      <c r="A440" s="70"/>
      <c r="B440" s="70"/>
      <c r="C440" s="73"/>
      <c r="D440" s="70"/>
      <c r="E440" s="70"/>
      <c r="F440" s="74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ht="18.0" customHeight="1">
      <c r="A441" s="70"/>
      <c r="B441" s="70"/>
      <c r="C441" s="73"/>
      <c r="D441" s="70"/>
      <c r="E441" s="70"/>
      <c r="F441" s="74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ht="18.0" customHeight="1">
      <c r="A442" s="70"/>
      <c r="B442" s="70"/>
      <c r="C442" s="73"/>
      <c r="D442" s="70"/>
      <c r="E442" s="70"/>
      <c r="F442" s="74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ht="18.0" customHeight="1">
      <c r="A443" s="70"/>
      <c r="B443" s="70"/>
      <c r="C443" s="73"/>
      <c r="D443" s="70"/>
      <c r="E443" s="70"/>
      <c r="F443" s="74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ht="18.0" customHeight="1">
      <c r="A444" s="70"/>
      <c r="B444" s="70"/>
      <c r="C444" s="73"/>
      <c r="D444" s="70"/>
      <c r="E444" s="70"/>
      <c r="F444" s="74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ht="18.0" customHeight="1">
      <c r="A445" s="70"/>
      <c r="B445" s="70"/>
      <c r="C445" s="73"/>
      <c r="D445" s="70"/>
      <c r="E445" s="70"/>
      <c r="F445" s="74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ht="18.0" customHeight="1">
      <c r="A446" s="70"/>
      <c r="B446" s="70"/>
      <c r="C446" s="73"/>
      <c r="D446" s="70"/>
      <c r="E446" s="70"/>
      <c r="F446" s="74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ht="18.0" customHeight="1">
      <c r="A447" s="70"/>
      <c r="B447" s="70"/>
      <c r="C447" s="73"/>
      <c r="D447" s="70"/>
      <c r="E447" s="70"/>
      <c r="F447" s="74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ht="18.0" customHeight="1">
      <c r="A448" s="70"/>
      <c r="B448" s="70"/>
      <c r="C448" s="73"/>
      <c r="D448" s="70"/>
      <c r="E448" s="70"/>
      <c r="F448" s="74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ht="18.0" customHeight="1">
      <c r="A449" s="70"/>
      <c r="B449" s="70"/>
      <c r="C449" s="73"/>
      <c r="D449" s="70"/>
      <c r="E449" s="70"/>
      <c r="F449" s="74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ht="18.0" customHeight="1">
      <c r="A450" s="70"/>
      <c r="B450" s="70"/>
      <c r="C450" s="73"/>
      <c r="D450" s="70"/>
      <c r="E450" s="70"/>
      <c r="F450" s="74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ht="18.0" customHeight="1">
      <c r="A451" s="70"/>
      <c r="B451" s="70"/>
      <c r="C451" s="73"/>
      <c r="D451" s="70"/>
      <c r="E451" s="70"/>
      <c r="F451" s="74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ht="18.0" customHeight="1">
      <c r="A452" s="70"/>
      <c r="B452" s="70"/>
      <c r="C452" s="73"/>
      <c r="D452" s="70"/>
      <c r="E452" s="70"/>
      <c r="F452" s="74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ht="18.0" customHeight="1">
      <c r="A453" s="70"/>
      <c r="B453" s="70"/>
      <c r="C453" s="73"/>
      <c r="D453" s="70"/>
      <c r="E453" s="70"/>
      <c r="F453" s="74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ht="18.0" customHeight="1">
      <c r="A454" s="70"/>
      <c r="B454" s="70"/>
      <c r="C454" s="73"/>
      <c r="D454" s="70"/>
      <c r="E454" s="70"/>
      <c r="F454" s="74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ht="18.0" customHeight="1">
      <c r="A455" s="70"/>
      <c r="B455" s="70"/>
      <c r="C455" s="73"/>
      <c r="D455" s="70"/>
      <c r="E455" s="70"/>
      <c r="F455" s="74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ht="18.0" customHeight="1">
      <c r="A456" s="70"/>
      <c r="B456" s="70"/>
      <c r="C456" s="73"/>
      <c r="D456" s="70"/>
      <c r="E456" s="70"/>
      <c r="F456" s="74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ht="18.0" customHeight="1">
      <c r="A457" s="70"/>
      <c r="B457" s="70"/>
      <c r="C457" s="73"/>
      <c r="D457" s="70"/>
      <c r="E457" s="70"/>
      <c r="F457" s="74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ht="18.0" customHeight="1">
      <c r="A458" s="70"/>
      <c r="B458" s="70"/>
      <c r="C458" s="73"/>
      <c r="D458" s="70"/>
      <c r="E458" s="70"/>
      <c r="F458" s="74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ht="18.0" customHeight="1">
      <c r="A459" s="70"/>
      <c r="B459" s="70"/>
      <c r="C459" s="73"/>
      <c r="D459" s="70"/>
      <c r="E459" s="70"/>
      <c r="F459" s="74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ht="18.0" customHeight="1">
      <c r="A460" s="70"/>
      <c r="B460" s="70"/>
      <c r="C460" s="73"/>
      <c r="D460" s="70"/>
      <c r="E460" s="70"/>
      <c r="F460" s="74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ht="18.0" customHeight="1">
      <c r="A461" s="70"/>
      <c r="B461" s="70"/>
      <c r="C461" s="73"/>
      <c r="D461" s="70"/>
      <c r="E461" s="70"/>
      <c r="F461" s="74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ht="18.0" customHeight="1">
      <c r="A462" s="70"/>
      <c r="B462" s="70"/>
      <c r="C462" s="73"/>
      <c r="D462" s="70"/>
      <c r="E462" s="70"/>
      <c r="F462" s="74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ht="18.0" customHeight="1">
      <c r="A463" s="70"/>
      <c r="B463" s="70"/>
      <c r="C463" s="73"/>
      <c r="D463" s="70"/>
      <c r="E463" s="70"/>
      <c r="F463" s="74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ht="18.0" customHeight="1">
      <c r="A464" s="70"/>
      <c r="B464" s="70"/>
      <c r="C464" s="73"/>
      <c r="D464" s="70"/>
      <c r="E464" s="70"/>
      <c r="F464" s="74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ht="18.0" customHeight="1">
      <c r="A465" s="70"/>
      <c r="B465" s="70"/>
      <c r="C465" s="73"/>
      <c r="D465" s="70"/>
      <c r="E465" s="70"/>
      <c r="F465" s="74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ht="18.0" customHeight="1">
      <c r="A466" s="70"/>
      <c r="B466" s="70"/>
      <c r="C466" s="73"/>
      <c r="D466" s="70"/>
      <c r="E466" s="70"/>
      <c r="F466" s="74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ht="18.0" customHeight="1">
      <c r="A467" s="70"/>
      <c r="B467" s="70"/>
      <c r="C467" s="73"/>
      <c r="D467" s="70"/>
      <c r="E467" s="70"/>
      <c r="F467" s="74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ht="18.0" customHeight="1">
      <c r="A468" s="70"/>
      <c r="B468" s="70"/>
      <c r="C468" s="73"/>
      <c r="D468" s="70"/>
      <c r="E468" s="70"/>
      <c r="F468" s="74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ht="18.0" customHeight="1">
      <c r="A469" s="70"/>
      <c r="B469" s="70"/>
      <c r="C469" s="73"/>
      <c r="D469" s="70"/>
      <c r="E469" s="70"/>
      <c r="F469" s="74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ht="18.0" customHeight="1">
      <c r="A470" s="70"/>
      <c r="B470" s="70"/>
      <c r="C470" s="73"/>
      <c r="D470" s="70"/>
      <c r="E470" s="70"/>
      <c r="F470" s="74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ht="18.0" customHeight="1">
      <c r="A471" s="70"/>
      <c r="B471" s="70"/>
      <c r="C471" s="73"/>
      <c r="D471" s="70"/>
      <c r="E471" s="70"/>
      <c r="F471" s="74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ht="18.0" customHeight="1">
      <c r="A472" s="70"/>
      <c r="B472" s="70"/>
      <c r="C472" s="73"/>
      <c r="D472" s="70"/>
      <c r="E472" s="70"/>
      <c r="F472" s="74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ht="18.0" customHeight="1">
      <c r="A473" s="70"/>
      <c r="B473" s="70"/>
      <c r="C473" s="73"/>
      <c r="D473" s="70"/>
      <c r="E473" s="70"/>
      <c r="F473" s="74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ht="18.0" customHeight="1">
      <c r="A474" s="70"/>
      <c r="B474" s="70"/>
      <c r="C474" s="73"/>
      <c r="D474" s="70"/>
      <c r="E474" s="70"/>
      <c r="F474" s="74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ht="18.0" customHeight="1">
      <c r="A475" s="70"/>
      <c r="B475" s="70"/>
      <c r="C475" s="73"/>
      <c r="D475" s="70"/>
      <c r="E475" s="70"/>
      <c r="F475" s="74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ht="18.0" customHeight="1">
      <c r="A476" s="70"/>
      <c r="B476" s="70"/>
      <c r="C476" s="73"/>
      <c r="D476" s="70"/>
      <c r="E476" s="70"/>
      <c r="F476" s="74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ht="18.0" customHeight="1">
      <c r="A477" s="70"/>
      <c r="B477" s="70"/>
      <c r="C477" s="73"/>
      <c r="D477" s="70"/>
      <c r="E477" s="70"/>
      <c r="F477" s="74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ht="18.0" customHeight="1">
      <c r="A478" s="70"/>
      <c r="B478" s="70"/>
      <c r="C478" s="73"/>
      <c r="D478" s="70"/>
      <c r="E478" s="70"/>
      <c r="F478" s="74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ht="18.0" customHeight="1">
      <c r="A479" s="70"/>
      <c r="B479" s="70"/>
      <c r="C479" s="73"/>
      <c r="D479" s="70"/>
      <c r="E479" s="70"/>
      <c r="F479" s="74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ht="18.0" customHeight="1">
      <c r="A480" s="70"/>
      <c r="B480" s="70"/>
      <c r="C480" s="73"/>
      <c r="D480" s="70"/>
      <c r="E480" s="70"/>
      <c r="F480" s="74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ht="18.0" customHeight="1">
      <c r="A481" s="70"/>
      <c r="B481" s="70"/>
      <c r="C481" s="73"/>
      <c r="D481" s="70"/>
      <c r="E481" s="70"/>
      <c r="F481" s="74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ht="18.0" customHeight="1">
      <c r="A482" s="70"/>
      <c r="B482" s="70"/>
      <c r="C482" s="73"/>
      <c r="D482" s="70"/>
      <c r="E482" s="70"/>
      <c r="F482" s="74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ht="18.0" customHeight="1">
      <c r="A483" s="70"/>
      <c r="B483" s="70"/>
      <c r="C483" s="73"/>
      <c r="D483" s="70"/>
      <c r="E483" s="70"/>
      <c r="F483" s="74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ht="18.0" customHeight="1">
      <c r="A484" s="70"/>
      <c r="B484" s="70"/>
      <c r="C484" s="73"/>
      <c r="D484" s="70"/>
      <c r="E484" s="70"/>
      <c r="F484" s="74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ht="18.0" customHeight="1">
      <c r="A485" s="70"/>
      <c r="B485" s="70"/>
      <c r="C485" s="73"/>
      <c r="D485" s="70"/>
      <c r="E485" s="70"/>
      <c r="F485" s="74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ht="18.0" customHeight="1">
      <c r="A486" s="70"/>
      <c r="B486" s="70"/>
      <c r="C486" s="73"/>
      <c r="D486" s="70"/>
      <c r="E486" s="70"/>
      <c r="F486" s="74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ht="18.0" customHeight="1">
      <c r="A487" s="70"/>
      <c r="B487" s="70"/>
      <c r="C487" s="73"/>
      <c r="D487" s="70"/>
      <c r="E487" s="70"/>
      <c r="F487" s="74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ht="18.0" customHeight="1">
      <c r="A488" s="70"/>
      <c r="B488" s="70"/>
      <c r="C488" s="73"/>
      <c r="D488" s="70"/>
      <c r="E488" s="70"/>
      <c r="F488" s="74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ht="18.0" customHeight="1">
      <c r="A489" s="70"/>
      <c r="B489" s="70"/>
      <c r="C489" s="73"/>
      <c r="D489" s="70"/>
      <c r="E489" s="70"/>
      <c r="F489" s="74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ht="18.0" customHeight="1">
      <c r="A490" s="70"/>
      <c r="B490" s="70"/>
      <c r="C490" s="73"/>
      <c r="D490" s="70"/>
      <c r="E490" s="70"/>
      <c r="F490" s="74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ht="18.0" customHeight="1">
      <c r="A491" s="70"/>
      <c r="B491" s="70"/>
      <c r="C491" s="73"/>
      <c r="D491" s="70"/>
      <c r="E491" s="70"/>
      <c r="F491" s="74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ht="18.0" customHeight="1">
      <c r="A492" s="70"/>
      <c r="B492" s="70"/>
      <c r="C492" s="73"/>
      <c r="D492" s="70"/>
      <c r="E492" s="70"/>
      <c r="F492" s="74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ht="18.0" customHeight="1">
      <c r="A493" s="70"/>
      <c r="B493" s="70"/>
      <c r="C493" s="73"/>
      <c r="D493" s="70"/>
      <c r="E493" s="70"/>
      <c r="F493" s="74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ht="18.0" customHeight="1">
      <c r="A494" s="70"/>
      <c r="B494" s="70"/>
      <c r="C494" s="73"/>
      <c r="D494" s="70"/>
      <c r="E494" s="70"/>
      <c r="F494" s="74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ht="18.0" customHeight="1">
      <c r="A495" s="70"/>
      <c r="B495" s="70"/>
      <c r="C495" s="73"/>
      <c r="D495" s="70"/>
      <c r="E495" s="70"/>
      <c r="F495" s="74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ht="18.0" customHeight="1">
      <c r="A496" s="70"/>
      <c r="B496" s="70"/>
      <c r="C496" s="73"/>
      <c r="D496" s="70"/>
      <c r="E496" s="70"/>
      <c r="F496" s="74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ht="18.0" customHeight="1">
      <c r="A497" s="70"/>
      <c r="B497" s="70"/>
      <c r="C497" s="73"/>
      <c r="D497" s="70"/>
      <c r="E497" s="70"/>
      <c r="F497" s="74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ht="18.0" customHeight="1">
      <c r="A498" s="70"/>
      <c r="B498" s="70"/>
      <c r="C498" s="73"/>
      <c r="D498" s="70"/>
      <c r="E498" s="70"/>
      <c r="F498" s="74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ht="18.0" customHeight="1">
      <c r="A499" s="70"/>
      <c r="B499" s="70"/>
      <c r="C499" s="73"/>
      <c r="D499" s="70"/>
      <c r="E499" s="70"/>
      <c r="F499" s="74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ht="18.0" customHeight="1">
      <c r="A500" s="70"/>
      <c r="B500" s="70"/>
      <c r="C500" s="73"/>
      <c r="D500" s="70"/>
      <c r="E500" s="70"/>
      <c r="F500" s="74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ht="18.0" customHeight="1">
      <c r="A501" s="70"/>
      <c r="B501" s="70"/>
      <c r="C501" s="73"/>
      <c r="D501" s="70"/>
      <c r="E501" s="70"/>
      <c r="F501" s="74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ht="18.0" customHeight="1">
      <c r="A502" s="70"/>
      <c r="B502" s="70"/>
      <c r="C502" s="73"/>
      <c r="D502" s="70"/>
      <c r="E502" s="70"/>
      <c r="F502" s="74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ht="18.0" customHeight="1">
      <c r="A503" s="70"/>
      <c r="B503" s="70"/>
      <c r="C503" s="73"/>
      <c r="D503" s="70"/>
      <c r="E503" s="70"/>
      <c r="F503" s="74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ht="18.0" customHeight="1">
      <c r="A504" s="70"/>
      <c r="B504" s="70"/>
      <c r="C504" s="73"/>
      <c r="D504" s="70"/>
      <c r="E504" s="70"/>
      <c r="F504" s="74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ht="18.0" customHeight="1">
      <c r="A505" s="70"/>
      <c r="B505" s="70"/>
      <c r="C505" s="73"/>
      <c r="D505" s="70"/>
      <c r="E505" s="70"/>
      <c r="F505" s="74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ht="18.0" customHeight="1">
      <c r="A506" s="70"/>
      <c r="B506" s="70"/>
      <c r="C506" s="73"/>
      <c r="D506" s="70"/>
      <c r="E506" s="70"/>
      <c r="F506" s="74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ht="18.0" customHeight="1">
      <c r="A507" s="70"/>
      <c r="B507" s="70"/>
      <c r="C507" s="73"/>
      <c r="D507" s="70"/>
      <c r="E507" s="70"/>
      <c r="F507" s="74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ht="18.0" customHeight="1">
      <c r="A508" s="70"/>
      <c r="B508" s="70"/>
      <c r="C508" s="73"/>
      <c r="D508" s="70"/>
      <c r="E508" s="70"/>
      <c r="F508" s="74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ht="18.0" customHeight="1">
      <c r="A509" s="70"/>
      <c r="B509" s="70"/>
      <c r="C509" s="73"/>
      <c r="D509" s="70"/>
      <c r="E509" s="70"/>
      <c r="F509" s="74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ht="18.0" customHeight="1">
      <c r="A510" s="70"/>
      <c r="B510" s="70"/>
      <c r="C510" s="73"/>
      <c r="D510" s="70"/>
      <c r="E510" s="70"/>
      <c r="F510" s="74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ht="18.0" customHeight="1">
      <c r="A511" s="70"/>
      <c r="B511" s="70"/>
      <c r="C511" s="73"/>
      <c r="D511" s="70"/>
      <c r="E511" s="70"/>
      <c r="F511" s="74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ht="18.0" customHeight="1">
      <c r="A512" s="70"/>
      <c r="B512" s="70"/>
      <c r="C512" s="73"/>
      <c r="D512" s="70"/>
      <c r="E512" s="70"/>
      <c r="F512" s="74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ht="18.0" customHeight="1">
      <c r="A513" s="70"/>
      <c r="B513" s="70"/>
      <c r="C513" s="73"/>
      <c r="D513" s="70"/>
      <c r="E513" s="70"/>
      <c r="F513" s="74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ht="18.0" customHeight="1">
      <c r="A514" s="70"/>
      <c r="B514" s="70"/>
      <c r="C514" s="73"/>
      <c r="D514" s="70"/>
      <c r="E514" s="70"/>
      <c r="F514" s="74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ht="18.0" customHeight="1">
      <c r="A515" s="70"/>
      <c r="B515" s="70"/>
      <c r="C515" s="73"/>
      <c r="D515" s="70"/>
      <c r="E515" s="70"/>
      <c r="F515" s="74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ht="18.0" customHeight="1">
      <c r="A516" s="70"/>
      <c r="B516" s="70"/>
      <c r="C516" s="73"/>
      <c r="D516" s="70"/>
      <c r="E516" s="70"/>
      <c r="F516" s="74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ht="18.0" customHeight="1">
      <c r="A517" s="70"/>
      <c r="B517" s="70"/>
      <c r="C517" s="73"/>
      <c r="D517" s="70"/>
      <c r="E517" s="70"/>
      <c r="F517" s="74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ht="18.0" customHeight="1">
      <c r="A518" s="70"/>
      <c r="B518" s="70"/>
      <c r="C518" s="73"/>
      <c r="D518" s="70"/>
      <c r="E518" s="70"/>
      <c r="F518" s="74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ht="18.0" customHeight="1">
      <c r="A519" s="70"/>
      <c r="B519" s="70"/>
      <c r="C519" s="73"/>
      <c r="D519" s="70"/>
      <c r="E519" s="70"/>
      <c r="F519" s="74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ht="18.0" customHeight="1">
      <c r="A520" s="70"/>
      <c r="B520" s="70"/>
      <c r="C520" s="73"/>
      <c r="D520" s="70"/>
      <c r="E520" s="70"/>
      <c r="F520" s="74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ht="18.0" customHeight="1">
      <c r="A521" s="70"/>
      <c r="B521" s="70"/>
      <c r="C521" s="73"/>
      <c r="D521" s="70"/>
      <c r="E521" s="70"/>
      <c r="F521" s="74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ht="18.0" customHeight="1">
      <c r="A522" s="70"/>
      <c r="B522" s="70"/>
      <c r="C522" s="73"/>
      <c r="D522" s="70"/>
      <c r="E522" s="70"/>
      <c r="F522" s="74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ht="18.0" customHeight="1">
      <c r="A523" s="70"/>
      <c r="B523" s="70"/>
      <c r="C523" s="73"/>
      <c r="D523" s="70"/>
      <c r="E523" s="70"/>
      <c r="F523" s="74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ht="18.0" customHeight="1">
      <c r="A524" s="70"/>
      <c r="B524" s="70"/>
      <c r="C524" s="73"/>
      <c r="D524" s="70"/>
      <c r="E524" s="70"/>
      <c r="F524" s="74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ht="18.0" customHeight="1">
      <c r="A525" s="70"/>
      <c r="B525" s="70"/>
      <c r="C525" s="73"/>
      <c r="D525" s="70"/>
      <c r="E525" s="70"/>
      <c r="F525" s="74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ht="18.0" customHeight="1">
      <c r="A526" s="70"/>
      <c r="B526" s="70"/>
      <c r="C526" s="73"/>
      <c r="D526" s="70"/>
      <c r="E526" s="70"/>
      <c r="F526" s="74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ht="18.0" customHeight="1">
      <c r="A527" s="70"/>
      <c r="B527" s="70"/>
      <c r="C527" s="73"/>
      <c r="D527" s="70"/>
      <c r="E527" s="70"/>
      <c r="F527" s="74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ht="18.0" customHeight="1">
      <c r="A528" s="70"/>
      <c r="B528" s="70"/>
      <c r="C528" s="73"/>
      <c r="D528" s="70"/>
      <c r="E528" s="70"/>
      <c r="F528" s="74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ht="18.0" customHeight="1">
      <c r="A529" s="70"/>
      <c r="B529" s="70"/>
      <c r="C529" s="73"/>
      <c r="D529" s="70"/>
      <c r="E529" s="70"/>
      <c r="F529" s="74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ht="18.0" customHeight="1">
      <c r="A530" s="70"/>
      <c r="B530" s="70"/>
      <c r="C530" s="73"/>
      <c r="D530" s="70"/>
      <c r="E530" s="70"/>
      <c r="F530" s="74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ht="18.0" customHeight="1">
      <c r="A531" s="70"/>
      <c r="B531" s="70"/>
      <c r="C531" s="73"/>
      <c r="D531" s="70"/>
      <c r="E531" s="70"/>
      <c r="F531" s="74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ht="18.0" customHeight="1">
      <c r="A532" s="70"/>
      <c r="B532" s="70"/>
      <c r="C532" s="73"/>
      <c r="D532" s="70"/>
      <c r="E532" s="70"/>
      <c r="F532" s="74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ht="18.0" customHeight="1">
      <c r="A533" s="70"/>
      <c r="B533" s="70"/>
      <c r="C533" s="73"/>
      <c r="D533" s="70"/>
      <c r="E533" s="70"/>
      <c r="F533" s="74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ht="18.0" customHeight="1">
      <c r="A534" s="70"/>
      <c r="B534" s="70"/>
      <c r="C534" s="73"/>
      <c r="D534" s="70"/>
      <c r="E534" s="70"/>
      <c r="F534" s="74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ht="18.0" customHeight="1">
      <c r="A535" s="70"/>
      <c r="B535" s="70"/>
      <c r="C535" s="73"/>
      <c r="D535" s="70"/>
      <c r="E535" s="70"/>
      <c r="F535" s="74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ht="18.0" customHeight="1">
      <c r="A536" s="70"/>
      <c r="B536" s="70"/>
      <c r="C536" s="73"/>
      <c r="D536" s="70"/>
      <c r="E536" s="70"/>
      <c r="F536" s="74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ht="18.0" customHeight="1">
      <c r="A537" s="70"/>
      <c r="B537" s="70"/>
      <c r="C537" s="73"/>
      <c r="D537" s="70"/>
      <c r="E537" s="70"/>
      <c r="F537" s="74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ht="18.0" customHeight="1">
      <c r="A538" s="70"/>
      <c r="B538" s="70"/>
      <c r="C538" s="73"/>
      <c r="D538" s="70"/>
      <c r="E538" s="70"/>
      <c r="F538" s="74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ht="18.0" customHeight="1">
      <c r="A539" s="70"/>
      <c r="B539" s="70"/>
      <c r="C539" s="73"/>
      <c r="D539" s="70"/>
      <c r="E539" s="70"/>
      <c r="F539" s="74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ht="18.0" customHeight="1">
      <c r="A540" s="70"/>
      <c r="B540" s="70"/>
      <c r="C540" s="73"/>
      <c r="D540" s="70"/>
      <c r="E540" s="70"/>
      <c r="F540" s="74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ht="18.0" customHeight="1">
      <c r="A541" s="70"/>
      <c r="B541" s="70"/>
      <c r="C541" s="73"/>
      <c r="D541" s="70"/>
      <c r="E541" s="70"/>
      <c r="F541" s="74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ht="18.0" customHeight="1">
      <c r="A542" s="70"/>
      <c r="B542" s="70"/>
      <c r="C542" s="73"/>
      <c r="D542" s="70"/>
      <c r="E542" s="70"/>
      <c r="F542" s="74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ht="18.0" customHeight="1">
      <c r="A543" s="70"/>
      <c r="B543" s="70"/>
      <c r="C543" s="73"/>
      <c r="D543" s="70"/>
      <c r="E543" s="70"/>
      <c r="F543" s="74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ht="18.0" customHeight="1">
      <c r="A544" s="70"/>
      <c r="B544" s="70"/>
      <c r="C544" s="73"/>
      <c r="D544" s="70"/>
      <c r="E544" s="70"/>
      <c r="F544" s="74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ht="18.0" customHeight="1">
      <c r="A545" s="70"/>
      <c r="B545" s="70"/>
      <c r="C545" s="73"/>
      <c r="D545" s="70"/>
      <c r="E545" s="70"/>
      <c r="F545" s="74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ht="18.0" customHeight="1">
      <c r="A546" s="70"/>
      <c r="B546" s="70"/>
      <c r="C546" s="73"/>
      <c r="D546" s="70"/>
      <c r="E546" s="70"/>
      <c r="F546" s="74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ht="18.0" customHeight="1">
      <c r="A547" s="70"/>
      <c r="B547" s="70"/>
      <c r="C547" s="73"/>
      <c r="D547" s="70"/>
      <c r="E547" s="70"/>
      <c r="F547" s="74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ht="18.0" customHeight="1">
      <c r="A548" s="70"/>
      <c r="B548" s="70"/>
      <c r="C548" s="73"/>
      <c r="D548" s="70"/>
      <c r="E548" s="70"/>
      <c r="F548" s="74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ht="18.0" customHeight="1">
      <c r="A549" s="70"/>
      <c r="B549" s="70"/>
      <c r="C549" s="73"/>
      <c r="D549" s="70"/>
      <c r="E549" s="70"/>
      <c r="F549" s="74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ht="18.0" customHeight="1">
      <c r="A550" s="70"/>
      <c r="B550" s="70"/>
      <c r="C550" s="73"/>
      <c r="D550" s="70"/>
      <c r="E550" s="70"/>
      <c r="F550" s="74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ht="18.0" customHeight="1">
      <c r="A551" s="70"/>
      <c r="B551" s="70"/>
      <c r="C551" s="73"/>
      <c r="D551" s="70"/>
      <c r="E551" s="70"/>
      <c r="F551" s="74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ht="18.0" customHeight="1">
      <c r="A552" s="70"/>
      <c r="B552" s="70"/>
      <c r="C552" s="73"/>
      <c r="D552" s="70"/>
      <c r="E552" s="70"/>
      <c r="F552" s="74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ht="18.0" customHeight="1">
      <c r="A553" s="70"/>
      <c r="B553" s="70"/>
      <c r="C553" s="73"/>
      <c r="D553" s="70"/>
      <c r="E553" s="70"/>
      <c r="F553" s="74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ht="18.0" customHeight="1">
      <c r="A554" s="70"/>
      <c r="B554" s="70"/>
      <c r="C554" s="73"/>
      <c r="D554" s="70"/>
      <c r="E554" s="70"/>
      <c r="F554" s="74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ht="18.0" customHeight="1">
      <c r="A555" s="70"/>
      <c r="B555" s="70"/>
      <c r="C555" s="73"/>
      <c r="D555" s="70"/>
      <c r="E555" s="70"/>
      <c r="F555" s="74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ht="18.0" customHeight="1">
      <c r="A556" s="70"/>
      <c r="B556" s="70"/>
      <c r="C556" s="73"/>
      <c r="D556" s="70"/>
      <c r="E556" s="70"/>
      <c r="F556" s="74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ht="18.0" customHeight="1">
      <c r="A557" s="70"/>
      <c r="B557" s="70"/>
      <c r="C557" s="73"/>
      <c r="D557" s="70"/>
      <c r="E557" s="70"/>
      <c r="F557" s="74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ht="18.0" customHeight="1">
      <c r="A558" s="70"/>
      <c r="B558" s="70"/>
      <c r="C558" s="73"/>
      <c r="D558" s="70"/>
      <c r="E558" s="70"/>
      <c r="F558" s="74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ht="18.0" customHeight="1">
      <c r="A559" s="70"/>
      <c r="B559" s="70"/>
      <c r="C559" s="73"/>
      <c r="D559" s="70"/>
      <c r="E559" s="70"/>
      <c r="F559" s="74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ht="18.0" customHeight="1">
      <c r="A560" s="70"/>
      <c r="B560" s="70"/>
      <c r="C560" s="73"/>
      <c r="D560" s="70"/>
      <c r="E560" s="70"/>
      <c r="F560" s="74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ht="18.0" customHeight="1">
      <c r="A561" s="70"/>
      <c r="B561" s="70"/>
      <c r="C561" s="73"/>
      <c r="D561" s="70"/>
      <c r="E561" s="70"/>
      <c r="F561" s="74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ht="18.0" customHeight="1">
      <c r="A562" s="70"/>
      <c r="B562" s="70"/>
      <c r="C562" s="73"/>
      <c r="D562" s="70"/>
      <c r="E562" s="70"/>
      <c r="F562" s="74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ht="18.0" customHeight="1">
      <c r="A563" s="70"/>
      <c r="B563" s="70"/>
      <c r="C563" s="73"/>
      <c r="D563" s="70"/>
      <c r="E563" s="70"/>
      <c r="F563" s="74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ht="18.0" customHeight="1">
      <c r="A564" s="70"/>
      <c r="B564" s="70"/>
      <c r="C564" s="73"/>
      <c r="D564" s="70"/>
      <c r="E564" s="70"/>
      <c r="F564" s="74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ht="18.0" customHeight="1">
      <c r="A565" s="70"/>
      <c r="B565" s="70"/>
      <c r="C565" s="73"/>
      <c r="D565" s="70"/>
      <c r="E565" s="70"/>
      <c r="F565" s="74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ht="18.0" customHeight="1">
      <c r="A566" s="70"/>
      <c r="B566" s="70"/>
      <c r="C566" s="73"/>
      <c r="D566" s="70"/>
      <c r="E566" s="70"/>
      <c r="F566" s="74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ht="18.0" customHeight="1">
      <c r="A567" s="70"/>
      <c r="B567" s="70"/>
      <c r="C567" s="73"/>
      <c r="D567" s="70"/>
      <c r="E567" s="70"/>
      <c r="F567" s="74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ht="18.0" customHeight="1">
      <c r="A568" s="70"/>
      <c r="B568" s="70"/>
      <c r="C568" s="73"/>
      <c r="D568" s="70"/>
      <c r="E568" s="70"/>
      <c r="F568" s="74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ht="18.0" customHeight="1">
      <c r="A569" s="70"/>
      <c r="B569" s="70"/>
      <c r="C569" s="73"/>
      <c r="D569" s="70"/>
      <c r="E569" s="70"/>
      <c r="F569" s="74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ht="18.0" customHeight="1">
      <c r="A570" s="70"/>
      <c r="B570" s="70"/>
      <c r="C570" s="73"/>
      <c r="D570" s="70"/>
      <c r="E570" s="70"/>
      <c r="F570" s="74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ht="18.0" customHeight="1">
      <c r="A571" s="70"/>
      <c r="B571" s="70"/>
      <c r="C571" s="73"/>
      <c r="D571" s="70"/>
      <c r="E571" s="70"/>
      <c r="F571" s="74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ht="18.0" customHeight="1">
      <c r="A572" s="70"/>
      <c r="B572" s="70"/>
      <c r="C572" s="73"/>
      <c r="D572" s="70"/>
      <c r="E572" s="70"/>
      <c r="F572" s="74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ht="18.0" customHeight="1">
      <c r="A573" s="70"/>
      <c r="B573" s="70"/>
      <c r="C573" s="73"/>
      <c r="D573" s="70"/>
      <c r="E573" s="70"/>
      <c r="F573" s="74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ht="18.0" customHeight="1">
      <c r="A574" s="70"/>
      <c r="B574" s="70"/>
      <c r="C574" s="73"/>
      <c r="D574" s="70"/>
      <c r="E574" s="70"/>
      <c r="F574" s="74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ht="18.0" customHeight="1">
      <c r="A575" s="70"/>
      <c r="B575" s="70"/>
      <c r="C575" s="73"/>
      <c r="D575" s="70"/>
      <c r="E575" s="70"/>
      <c r="F575" s="74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ht="18.0" customHeight="1">
      <c r="A576" s="70"/>
      <c r="B576" s="70"/>
      <c r="C576" s="73"/>
      <c r="D576" s="70"/>
      <c r="E576" s="70"/>
      <c r="F576" s="74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ht="18.0" customHeight="1">
      <c r="A577" s="70"/>
      <c r="B577" s="70"/>
      <c r="C577" s="73"/>
      <c r="D577" s="70"/>
      <c r="E577" s="70"/>
      <c r="F577" s="74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ht="18.0" customHeight="1">
      <c r="A578" s="70"/>
      <c r="B578" s="70"/>
      <c r="C578" s="73"/>
      <c r="D578" s="70"/>
      <c r="E578" s="70"/>
      <c r="F578" s="74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ht="18.0" customHeight="1">
      <c r="A579" s="70"/>
      <c r="B579" s="70"/>
      <c r="C579" s="73"/>
      <c r="D579" s="70"/>
      <c r="E579" s="70"/>
      <c r="F579" s="74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ht="18.0" customHeight="1">
      <c r="A580" s="70"/>
      <c r="B580" s="70"/>
      <c r="C580" s="73"/>
      <c r="D580" s="70"/>
      <c r="E580" s="70"/>
      <c r="F580" s="74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ht="18.0" customHeight="1">
      <c r="A581" s="70"/>
      <c r="B581" s="70"/>
      <c r="C581" s="73"/>
      <c r="D581" s="70"/>
      <c r="E581" s="70"/>
      <c r="F581" s="74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ht="18.0" customHeight="1">
      <c r="A582" s="70"/>
      <c r="B582" s="70"/>
      <c r="C582" s="73"/>
      <c r="D582" s="70"/>
      <c r="E582" s="70"/>
      <c r="F582" s="74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ht="18.0" customHeight="1">
      <c r="A583" s="70"/>
      <c r="B583" s="70"/>
      <c r="C583" s="73"/>
      <c r="D583" s="70"/>
      <c r="E583" s="70"/>
      <c r="F583" s="74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ht="18.0" customHeight="1">
      <c r="A584" s="70"/>
      <c r="B584" s="70"/>
      <c r="C584" s="73"/>
      <c r="D584" s="70"/>
      <c r="E584" s="70"/>
      <c r="F584" s="74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ht="18.0" customHeight="1">
      <c r="A585" s="70"/>
      <c r="B585" s="70"/>
      <c r="C585" s="73"/>
      <c r="D585" s="70"/>
      <c r="E585" s="70"/>
      <c r="F585" s="74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ht="18.0" customHeight="1">
      <c r="A586" s="70"/>
      <c r="B586" s="70"/>
      <c r="C586" s="73"/>
      <c r="D586" s="70"/>
      <c r="E586" s="70"/>
      <c r="F586" s="74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ht="18.0" customHeight="1">
      <c r="A587" s="70"/>
      <c r="B587" s="70"/>
      <c r="C587" s="73"/>
      <c r="D587" s="70"/>
      <c r="E587" s="70"/>
      <c r="F587" s="74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ht="18.0" customHeight="1">
      <c r="A588" s="70"/>
      <c r="B588" s="70"/>
      <c r="C588" s="73"/>
      <c r="D588" s="70"/>
      <c r="E588" s="70"/>
      <c r="F588" s="74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ht="18.0" customHeight="1">
      <c r="A589" s="70"/>
      <c r="B589" s="70"/>
      <c r="C589" s="73"/>
      <c r="D589" s="70"/>
      <c r="E589" s="70"/>
      <c r="F589" s="74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ht="18.0" customHeight="1">
      <c r="A590" s="70"/>
      <c r="B590" s="70"/>
      <c r="C590" s="73"/>
      <c r="D590" s="70"/>
      <c r="E590" s="70"/>
      <c r="F590" s="74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ht="18.0" customHeight="1">
      <c r="A591" s="70"/>
      <c r="B591" s="70"/>
      <c r="C591" s="73"/>
      <c r="D591" s="70"/>
      <c r="E591" s="70"/>
      <c r="F591" s="74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ht="18.0" customHeight="1">
      <c r="A592" s="70"/>
      <c r="B592" s="70"/>
      <c r="C592" s="73"/>
      <c r="D592" s="70"/>
      <c r="E592" s="70"/>
      <c r="F592" s="74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ht="18.0" customHeight="1">
      <c r="A593" s="70"/>
      <c r="B593" s="70"/>
      <c r="C593" s="73"/>
      <c r="D593" s="70"/>
      <c r="E593" s="70"/>
      <c r="F593" s="74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ht="18.0" customHeight="1">
      <c r="A594" s="70"/>
      <c r="B594" s="70"/>
      <c r="C594" s="73"/>
      <c r="D594" s="70"/>
      <c r="E594" s="70"/>
      <c r="F594" s="74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ht="18.0" customHeight="1">
      <c r="A595" s="70"/>
      <c r="B595" s="70"/>
      <c r="C595" s="73"/>
      <c r="D595" s="70"/>
      <c r="E595" s="70"/>
      <c r="F595" s="74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ht="18.0" customHeight="1">
      <c r="A596" s="70"/>
      <c r="B596" s="70"/>
      <c r="C596" s="73"/>
      <c r="D596" s="70"/>
      <c r="E596" s="70"/>
      <c r="F596" s="74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ht="18.0" customHeight="1">
      <c r="A597" s="70"/>
      <c r="B597" s="70"/>
      <c r="C597" s="73"/>
      <c r="D597" s="70"/>
      <c r="E597" s="70"/>
      <c r="F597" s="74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ht="18.0" customHeight="1">
      <c r="A598" s="70"/>
      <c r="B598" s="70"/>
      <c r="C598" s="73"/>
      <c r="D598" s="70"/>
      <c r="E598" s="70"/>
      <c r="F598" s="74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ht="18.0" customHeight="1">
      <c r="A599" s="70"/>
      <c r="B599" s="70"/>
      <c r="C599" s="73"/>
      <c r="D599" s="70"/>
      <c r="E599" s="70"/>
      <c r="F599" s="74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ht="18.0" customHeight="1">
      <c r="A600" s="70"/>
      <c r="B600" s="70"/>
      <c r="C600" s="73"/>
      <c r="D600" s="70"/>
      <c r="E600" s="70"/>
      <c r="F600" s="74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ht="18.0" customHeight="1">
      <c r="A601" s="70"/>
      <c r="B601" s="70"/>
      <c r="C601" s="73"/>
      <c r="D601" s="70"/>
      <c r="E601" s="70"/>
      <c r="F601" s="74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ht="18.0" customHeight="1">
      <c r="A602" s="70"/>
      <c r="B602" s="70"/>
      <c r="C602" s="73"/>
      <c r="D602" s="70"/>
      <c r="E602" s="70"/>
      <c r="F602" s="74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ht="18.0" customHeight="1">
      <c r="A603" s="70"/>
      <c r="B603" s="70"/>
      <c r="C603" s="73"/>
      <c r="D603" s="70"/>
      <c r="E603" s="70"/>
      <c r="F603" s="74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ht="18.0" customHeight="1">
      <c r="A604" s="70"/>
      <c r="B604" s="70"/>
      <c r="C604" s="73"/>
      <c r="D604" s="70"/>
      <c r="E604" s="70"/>
      <c r="F604" s="74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ht="18.0" customHeight="1">
      <c r="A605" s="70"/>
      <c r="B605" s="70"/>
      <c r="C605" s="73"/>
      <c r="D605" s="70"/>
      <c r="E605" s="70"/>
      <c r="F605" s="74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ht="18.0" customHeight="1">
      <c r="A606" s="70"/>
      <c r="B606" s="70"/>
      <c r="C606" s="73"/>
      <c r="D606" s="70"/>
      <c r="E606" s="70"/>
      <c r="F606" s="74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ht="18.0" customHeight="1">
      <c r="A607" s="70"/>
      <c r="B607" s="70"/>
      <c r="C607" s="73"/>
      <c r="D607" s="70"/>
      <c r="E607" s="70"/>
      <c r="F607" s="74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ht="18.0" customHeight="1">
      <c r="A608" s="70"/>
      <c r="B608" s="70"/>
      <c r="C608" s="73"/>
      <c r="D608" s="70"/>
      <c r="E608" s="70"/>
      <c r="F608" s="74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ht="18.0" customHeight="1">
      <c r="A609" s="70"/>
      <c r="B609" s="70"/>
      <c r="C609" s="73"/>
      <c r="D609" s="70"/>
      <c r="E609" s="70"/>
      <c r="F609" s="74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ht="18.0" customHeight="1">
      <c r="A610" s="70"/>
      <c r="B610" s="70"/>
      <c r="C610" s="73"/>
      <c r="D610" s="70"/>
      <c r="E610" s="70"/>
      <c r="F610" s="74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ht="18.0" customHeight="1">
      <c r="A611" s="70"/>
      <c r="B611" s="70"/>
      <c r="C611" s="73"/>
      <c r="D611" s="70"/>
      <c r="E611" s="70"/>
      <c r="F611" s="74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ht="18.0" customHeight="1">
      <c r="A612" s="70"/>
      <c r="B612" s="70"/>
      <c r="C612" s="73"/>
      <c r="D612" s="70"/>
      <c r="E612" s="70"/>
      <c r="F612" s="74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ht="18.0" customHeight="1">
      <c r="A613" s="70"/>
      <c r="B613" s="70"/>
      <c r="C613" s="73"/>
      <c r="D613" s="70"/>
      <c r="E613" s="70"/>
      <c r="F613" s="74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ht="18.0" customHeight="1">
      <c r="A614" s="70"/>
      <c r="B614" s="70"/>
      <c r="C614" s="73"/>
      <c r="D614" s="70"/>
      <c r="E614" s="70"/>
      <c r="F614" s="74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ht="18.0" customHeight="1">
      <c r="A615" s="70"/>
      <c r="B615" s="70"/>
      <c r="C615" s="73"/>
      <c r="D615" s="70"/>
      <c r="E615" s="70"/>
      <c r="F615" s="74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ht="18.0" customHeight="1">
      <c r="A616" s="70"/>
      <c r="B616" s="70"/>
      <c r="C616" s="73"/>
      <c r="D616" s="70"/>
      <c r="E616" s="70"/>
      <c r="F616" s="74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ht="18.0" customHeight="1">
      <c r="A617" s="70"/>
      <c r="B617" s="70"/>
      <c r="C617" s="73"/>
      <c r="D617" s="70"/>
      <c r="E617" s="70"/>
      <c r="F617" s="74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ht="18.0" customHeight="1">
      <c r="A618" s="70"/>
      <c r="B618" s="70"/>
      <c r="C618" s="73"/>
      <c r="D618" s="70"/>
      <c r="E618" s="70"/>
      <c r="F618" s="74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ht="18.0" customHeight="1">
      <c r="A619" s="70"/>
      <c r="B619" s="70"/>
      <c r="C619" s="73"/>
      <c r="D619" s="70"/>
      <c r="E619" s="70"/>
      <c r="F619" s="74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ht="18.0" customHeight="1">
      <c r="A620" s="70"/>
      <c r="B620" s="70"/>
      <c r="C620" s="73"/>
      <c r="D620" s="70"/>
      <c r="E620" s="70"/>
      <c r="F620" s="74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ht="18.0" customHeight="1">
      <c r="A621" s="70"/>
      <c r="B621" s="70"/>
      <c r="C621" s="73"/>
      <c r="D621" s="70"/>
      <c r="E621" s="70"/>
      <c r="F621" s="74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ht="18.0" customHeight="1">
      <c r="A622" s="70"/>
      <c r="B622" s="70"/>
      <c r="C622" s="73"/>
      <c r="D622" s="70"/>
      <c r="E622" s="70"/>
      <c r="F622" s="74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ht="18.0" customHeight="1">
      <c r="A623" s="70"/>
      <c r="B623" s="70"/>
      <c r="C623" s="73"/>
      <c r="D623" s="70"/>
      <c r="E623" s="70"/>
      <c r="F623" s="74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ht="18.0" customHeight="1">
      <c r="A624" s="70"/>
      <c r="B624" s="70"/>
      <c r="C624" s="73"/>
      <c r="D624" s="70"/>
      <c r="E624" s="70"/>
      <c r="F624" s="74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ht="18.0" customHeight="1">
      <c r="A625" s="70"/>
      <c r="B625" s="70"/>
      <c r="C625" s="73"/>
      <c r="D625" s="70"/>
      <c r="E625" s="70"/>
      <c r="F625" s="74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ht="18.0" customHeight="1">
      <c r="A626" s="70"/>
      <c r="B626" s="70"/>
      <c r="C626" s="73"/>
      <c r="D626" s="70"/>
      <c r="E626" s="70"/>
      <c r="F626" s="74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ht="18.0" customHeight="1">
      <c r="A627" s="70"/>
      <c r="B627" s="70"/>
      <c r="C627" s="73"/>
      <c r="D627" s="70"/>
      <c r="E627" s="70"/>
      <c r="F627" s="74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ht="18.0" customHeight="1">
      <c r="A628" s="70"/>
      <c r="B628" s="70"/>
      <c r="C628" s="73"/>
      <c r="D628" s="70"/>
      <c r="E628" s="70"/>
      <c r="F628" s="74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ht="18.0" customHeight="1">
      <c r="A629" s="70"/>
      <c r="B629" s="70"/>
      <c r="C629" s="73"/>
      <c r="D629" s="70"/>
      <c r="E629" s="70"/>
      <c r="F629" s="74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ht="18.0" customHeight="1">
      <c r="A630" s="70"/>
      <c r="B630" s="70"/>
      <c r="C630" s="73"/>
      <c r="D630" s="70"/>
      <c r="E630" s="70"/>
      <c r="F630" s="74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ht="18.0" customHeight="1">
      <c r="A631" s="70"/>
      <c r="B631" s="70"/>
      <c r="C631" s="73"/>
      <c r="D631" s="70"/>
      <c r="E631" s="70"/>
      <c r="F631" s="74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ht="18.0" customHeight="1">
      <c r="A632" s="70"/>
      <c r="B632" s="70"/>
      <c r="C632" s="73"/>
      <c r="D632" s="70"/>
      <c r="E632" s="70"/>
      <c r="F632" s="74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ht="18.0" customHeight="1">
      <c r="A633" s="70"/>
      <c r="B633" s="70"/>
      <c r="C633" s="73"/>
      <c r="D633" s="70"/>
      <c r="E633" s="70"/>
      <c r="F633" s="74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ht="18.0" customHeight="1">
      <c r="A634" s="70"/>
      <c r="B634" s="70"/>
      <c r="C634" s="73"/>
      <c r="D634" s="70"/>
      <c r="E634" s="70"/>
      <c r="F634" s="74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ht="18.0" customHeight="1">
      <c r="A635" s="70"/>
      <c r="B635" s="70"/>
      <c r="C635" s="73"/>
      <c r="D635" s="70"/>
      <c r="E635" s="70"/>
      <c r="F635" s="74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ht="18.0" customHeight="1">
      <c r="A636" s="70"/>
      <c r="B636" s="70"/>
      <c r="C636" s="73"/>
      <c r="D636" s="70"/>
      <c r="E636" s="70"/>
      <c r="F636" s="74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ht="18.0" customHeight="1">
      <c r="A637" s="70"/>
      <c r="B637" s="70"/>
      <c r="C637" s="73"/>
      <c r="D637" s="70"/>
      <c r="E637" s="70"/>
      <c r="F637" s="74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ht="18.0" customHeight="1">
      <c r="A638" s="70"/>
      <c r="B638" s="70"/>
      <c r="C638" s="73"/>
      <c r="D638" s="70"/>
      <c r="E638" s="70"/>
      <c r="F638" s="74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ht="18.0" customHeight="1">
      <c r="A639" s="70"/>
      <c r="B639" s="70"/>
      <c r="C639" s="73"/>
      <c r="D639" s="70"/>
      <c r="E639" s="70"/>
      <c r="F639" s="74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ht="18.0" customHeight="1">
      <c r="A640" s="70"/>
      <c r="B640" s="70"/>
      <c r="C640" s="73"/>
      <c r="D640" s="70"/>
      <c r="E640" s="70"/>
      <c r="F640" s="74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ht="18.0" customHeight="1">
      <c r="A641" s="70"/>
      <c r="B641" s="70"/>
      <c r="C641" s="73"/>
      <c r="D641" s="70"/>
      <c r="E641" s="70"/>
      <c r="F641" s="74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ht="18.0" customHeight="1">
      <c r="A642" s="70"/>
      <c r="B642" s="70"/>
      <c r="C642" s="73"/>
      <c r="D642" s="70"/>
      <c r="E642" s="70"/>
      <c r="F642" s="74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ht="18.0" customHeight="1">
      <c r="A643" s="70"/>
      <c r="B643" s="70"/>
      <c r="C643" s="73"/>
      <c r="D643" s="70"/>
      <c r="E643" s="70"/>
      <c r="F643" s="74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ht="18.0" customHeight="1">
      <c r="A644" s="70"/>
      <c r="B644" s="70"/>
      <c r="C644" s="73"/>
      <c r="D644" s="70"/>
      <c r="E644" s="70"/>
      <c r="F644" s="74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ht="18.0" customHeight="1">
      <c r="A645" s="70"/>
      <c r="B645" s="70"/>
      <c r="C645" s="73"/>
      <c r="D645" s="70"/>
      <c r="E645" s="70"/>
      <c r="F645" s="74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ht="18.0" customHeight="1">
      <c r="A646" s="70"/>
      <c r="B646" s="70"/>
      <c r="C646" s="73"/>
      <c r="D646" s="70"/>
      <c r="E646" s="70"/>
      <c r="F646" s="74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ht="18.0" customHeight="1">
      <c r="A647" s="70"/>
      <c r="B647" s="70"/>
      <c r="C647" s="73"/>
      <c r="D647" s="70"/>
      <c r="E647" s="70"/>
      <c r="F647" s="74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ht="18.0" customHeight="1">
      <c r="A648" s="70"/>
      <c r="B648" s="70"/>
      <c r="C648" s="73"/>
      <c r="D648" s="70"/>
      <c r="E648" s="70"/>
      <c r="F648" s="74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ht="18.0" customHeight="1">
      <c r="A649" s="70"/>
      <c r="B649" s="70"/>
      <c r="C649" s="73"/>
      <c r="D649" s="70"/>
      <c r="E649" s="70"/>
      <c r="F649" s="74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ht="18.0" customHeight="1">
      <c r="A650" s="70"/>
      <c r="B650" s="70"/>
      <c r="C650" s="73"/>
      <c r="D650" s="70"/>
      <c r="E650" s="70"/>
      <c r="F650" s="74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ht="18.0" customHeight="1">
      <c r="A651" s="70"/>
      <c r="B651" s="70"/>
      <c r="C651" s="73"/>
      <c r="D651" s="70"/>
      <c r="E651" s="70"/>
      <c r="F651" s="74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ht="18.0" customHeight="1">
      <c r="A652" s="70"/>
      <c r="B652" s="70"/>
      <c r="C652" s="73"/>
      <c r="D652" s="70"/>
      <c r="E652" s="70"/>
      <c r="F652" s="74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ht="18.0" customHeight="1">
      <c r="A653" s="70"/>
      <c r="B653" s="70"/>
      <c r="C653" s="73"/>
      <c r="D653" s="70"/>
      <c r="E653" s="70"/>
      <c r="F653" s="74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ht="18.0" customHeight="1">
      <c r="A654" s="70"/>
      <c r="B654" s="70"/>
      <c r="C654" s="73"/>
      <c r="D654" s="70"/>
      <c r="E654" s="70"/>
      <c r="F654" s="74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ht="18.0" customHeight="1">
      <c r="A655" s="70"/>
      <c r="B655" s="70"/>
      <c r="C655" s="73"/>
      <c r="D655" s="70"/>
      <c r="E655" s="70"/>
      <c r="F655" s="74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ht="18.0" customHeight="1">
      <c r="A656" s="70"/>
      <c r="B656" s="70"/>
      <c r="C656" s="73"/>
      <c r="D656" s="70"/>
      <c r="E656" s="70"/>
      <c r="F656" s="74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ht="18.0" customHeight="1">
      <c r="A657" s="70"/>
      <c r="B657" s="70"/>
      <c r="C657" s="73"/>
      <c r="D657" s="70"/>
      <c r="E657" s="70"/>
      <c r="F657" s="74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ht="18.0" customHeight="1">
      <c r="A658" s="70"/>
      <c r="B658" s="70"/>
      <c r="C658" s="73"/>
      <c r="D658" s="70"/>
      <c r="E658" s="70"/>
      <c r="F658" s="74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ht="18.0" customHeight="1">
      <c r="A659" s="70"/>
      <c r="B659" s="70"/>
      <c r="C659" s="73"/>
      <c r="D659" s="70"/>
      <c r="E659" s="70"/>
      <c r="F659" s="74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ht="18.0" customHeight="1">
      <c r="A660" s="70"/>
      <c r="B660" s="70"/>
      <c r="C660" s="73"/>
      <c r="D660" s="70"/>
      <c r="E660" s="70"/>
      <c r="F660" s="74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ht="18.0" customHeight="1">
      <c r="A661" s="70"/>
      <c r="B661" s="70"/>
      <c r="C661" s="73"/>
      <c r="D661" s="70"/>
      <c r="E661" s="70"/>
      <c r="F661" s="74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ht="18.0" customHeight="1">
      <c r="A662" s="70"/>
      <c r="B662" s="70"/>
      <c r="C662" s="73"/>
      <c r="D662" s="70"/>
      <c r="E662" s="70"/>
      <c r="F662" s="74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ht="18.0" customHeight="1">
      <c r="A663" s="70"/>
      <c r="B663" s="70"/>
      <c r="C663" s="73"/>
      <c r="D663" s="70"/>
      <c r="E663" s="70"/>
      <c r="F663" s="74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ht="18.0" customHeight="1">
      <c r="A664" s="70"/>
      <c r="B664" s="70"/>
      <c r="C664" s="73"/>
      <c r="D664" s="70"/>
      <c r="E664" s="70"/>
      <c r="F664" s="74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ht="18.0" customHeight="1">
      <c r="A665" s="70"/>
      <c r="B665" s="70"/>
      <c r="C665" s="73"/>
      <c r="D665" s="70"/>
      <c r="E665" s="70"/>
      <c r="F665" s="74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ht="18.0" customHeight="1">
      <c r="A666" s="70"/>
      <c r="B666" s="70"/>
      <c r="C666" s="73"/>
      <c r="D666" s="70"/>
      <c r="E666" s="70"/>
      <c r="F666" s="74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ht="18.0" customHeight="1">
      <c r="A667" s="70"/>
      <c r="B667" s="70"/>
      <c r="C667" s="73"/>
      <c r="D667" s="70"/>
      <c r="E667" s="70"/>
      <c r="F667" s="74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ht="18.0" customHeight="1">
      <c r="A668" s="70"/>
      <c r="B668" s="70"/>
      <c r="C668" s="73"/>
      <c r="D668" s="70"/>
      <c r="E668" s="70"/>
      <c r="F668" s="74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ht="18.0" customHeight="1">
      <c r="A669" s="70"/>
      <c r="B669" s="70"/>
      <c r="C669" s="73"/>
      <c r="D669" s="70"/>
      <c r="E669" s="70"/>
      <c r="F669" s="74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ht="18.0" customHeight="1">
      <c r="A670" s="70"/>
      <c r="B670" s="70"/>
      <c r="C670" s="73"/>
      <c r="D670" s="70"/>
      <c r="E670" s="70"/>
      <c r="F670" s="74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ht="18.0" customHeight="1">
      <c r="A671" s="70"/>
      <c r="B671" s="70"/>
      <c r="C671" s="73"/>
      <c r="D671" s="70"/>
      <c r="E671" s="70"/>
      <c r="F671" s="74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ht="18.0" customHeight="1">
      <c r="A672" s="70"/>
      <c r="B672" s="70"/>
      <c r="C672" s="73"/>
      <c r="D672" s="70"/>
      <c r="E672" s="70"/>
      <c r="F672" s="74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ht="18.0" customHeight="1">
      <c r="A673" s="70"/>
      <c r="B673" s="70"/>
      <c r="C673" s="73"/>
      <c r="D673" s="70"/>
      <c r="E673" s="70"/>
      <c r="F673" s="74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ht="18.0" customHeight="1">
      <c r="A674" s="70"/>
      <c r="B674" s="70"/>
      <c r="C674" s="73"/>
      <c r="D674" s="70"/>
      <c r="E674" s="70"/>
      <c r="F674" s="74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ht="18.0" customHeight="1">
      <c r="A675" s="70"/>
      <c r="B675" s="70"/>
      <c r="C675" s="73"/>
      <c r="D675" s="70"/>
      <c r="E675" s="70"/>
      <c r="F675" s="74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ht="18.0" customHeight="1">
      <c r="A676" s="70"/>
      <c r="B676" s="70"/>
      <c r="C676" s="73"/>
      <c r="D676" s="70"/>
      <c r="E676" s="70"/>
      <c r="F676" s="74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ht="18.0" customHeight="1">
      <c r="A677" s="70"/>
      <c r="B677" s="70"/>
      <c r="C677" s="73"/>
      <c r="D677" s="70"/>
      <c r="E677" s="70"/>
      <c r="F677" s="74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ht="18.0" customHeight="1">
      <c r="A678" s="70"/>
      <c r="B678" s="70"/>
      <c r="C678" s="73"/>
      <c r="D678" s="70"/>
      <c r="E678" s="70"/>
      <c r="F678" s="74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ht="18.0" customHeight="1">
      <c r="A679" s="70"/>
      <c r="B679" s="70"/>
      <c r="C679" s="73"/>
      <c r="D679" s="70"/>
      <c r="E679" s="70"/>
      <c r="F679" s="74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ht="18.0" customHeight="1">
      <c r="A680" s="70"/>
      <c r="B680" s="70"/>
      <c r="C680" s="73"/>
      <c r="D680" s="70"/>
      <c r="E680" s="70"/>
      <c r="F680" s="74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ht="18.0" customHeight="1">
      <c r="A681" s="70"/>
      <c r="B681" s="70"/>
      <c r="C681" s="73"/>
      <c r="D681" s="70"/>
      <c r="E681" s="70"/>
      <c r="F681" s="74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ht="18.0" customHeight="1">
      <c r="A682" s="70"/>
      <c r="B682" s="70"/>
      <c r="C682" s="73"/>
      <c r="D682" s="70"/>
      <c r="E682" s="70"/>
      <c r="F682" s="74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ht="18.0" customHeight="1">
      <c r="A683" s="70"/>
      <c r="B683" s="70"/>
      <c r="C683" s="73"/>
      <c r="D683" s="70"/>
      <c r="E683" s="70"/>
      <c r="F683" s="74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ht="18.0" customHeight="1">
      <c r="A684" s="70"/>
      <c r="B684" s="70"/>
      <c r="C684" s="73"/>
      <c r="D684" s="70"/>
      <c r="E684" s="70"/>
      <c r="F684" s="74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ht="18.0" customHeight="1">
      <c r="A685" s="70"/>
      <c r="B685" s="70"/>
      <c r="C685" s="73"/>
      <c r="D685" s="70"/>
      <c r="E685" s="70"/>
      <c r="F685" s="74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ht="18.0" customHeight="1">
      <c r="A686" s="70"/>
      <c r="B686" s="70"/>
      <c r="C686" s="73"/>
      <c r="D686" s="70"/>
      <c r="E686" s="70"/>
      <c r="F686" s="74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ht="18.0" customHeight="1">
      <c r="A687" s="70"/>
      <c r="B687" s="70"/>
      <c r="C687" s="73"/>
      <c r="D687" s="70"/>
      <c r="E687" s="70"/>
      <c r="F687" s="74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ht="18.0" customHeight="1">
      <c r="A688" s="70"/>
      <c r="B688" s="70"/>
      <c r="C688" s="73"/>
      <c r="D688" s="70"/>
      <c r="E688" s="70"/>
      <c r="F688" s="74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ht="18.0" customHeight="1">
      <c r="A689" s="70"/>
      <c r="B689" s="70"/>
      <c r="C689" s="73"/>
      <c r="D689" s="70"/>
      <c r="E689" s="70"/>
      <c r="F689" s="74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ht="18.0" customHeight="1">
      <c r="A690" s="70"/>
      <c r="B690" s="70"/>
      <c r="C690" s="73"/>
      <c r="D690" s="70"/>
      <c r="E690" s="70"/>
      <c r="F690" s="74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ht="18.0" customHeight="1">
      <c r="A691" s="70"/>
      <c r="B691" s="70"/>
      <c r="C691" s="73"/>
      <c r="D691" s="70"/>
      <c r="E691" s="70"/>
      <c r="F691" s="74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ht="18.0" customHeight="1">
      <c r="A692" s="70"/>
      <c r="B692" s="70"/>
      <c r="C692" s="73"/>
      <c r="D692" s="70"/>
      <c r="E692" s="70"/>
      <c r="F692" s="74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ht="18.0" customHeight="1">
      <c r="A693" s="70"/>
      <c r="B693" s="70"/>
      <c r="C693" s="73"/>
      <c r="D693" s="70"/>
      <c r="E693" s="70"/>
      <c r="F693" s="74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ht="18.0" customHeight="1">
      <c r="A694" s="70"/>
      <c r="B694" s="70"/>
      <c r="C694" s="73"/>
      <c r="D694" s="70"/>
      <c r="E694" s="70"/>
      <c r="F694" s="74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ht="18.0" customHeight="1">
      <c r="A695" s="70"/>
      <c r="B695" s="70"/>
      <c r="C695" s="73"/>
      <c r="D695" s="70"/>
      <c r="E695" s="70"/>
      <c r="F695" s="74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ht="18.0" customHeight="1">
      <c r="A696" s="70"/>
      <c r="B696" s="70"/>
      <c r="C696" s="73"/>
      <c r="D696" s="70"/>
      <c r="E696" s="70"/>
      <c r="F696" s="74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ht="18.0" customHeight="1">
      <c r="A697" s="70"/>
      <c r="B697" s="70"/>
      <c r="C697" s="73"/>
      <c r="D697" s="70"/>
      <c r="E697" s="70"/>
      <c r="F697" s="74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ht="18.0" customHeight="1">
      <c r="A698" s="70"/>
      <c r="B698" s="70"/>
      <c r="C698" s="73"/>
      <c r="D698" s="70"/>
      <c r="E698" s="70"/>
      <c r="F698" s="74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ht="18.0" customHeight="1">
      <c r="A699" s="70"/>
      <c r="B699" s="70"/>
      <c r="C699" s="73"/>
      <c r="D699" s="70"/>
      <c r="E699" s="70"/>
      <c r="F699" s="74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ht="18.0" customHeight="1">
      <c r="A700" s="70"/>
      <c r="B700" s="70"/>
      <c r="C700" s="73"/>
      <c r="D700" s="70"/>
      <c r="E700" s="70"/>
      <c r="F700" s="74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ht="18.0" customHeight="1">
      <c r="A701" s="70"/>
      <c r="B701" s="70"/>
      <c r="C701" s="73"/>
      <c r="D701" s="70"/>
      <c r="E701" s="70"/>
      <c r="F701" s="74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ht="18.0" customHeight="1">
      <c r="A702" s="70"/>
      <c r="B702" s="70"/>
      <c r="C702" s="73"/>
      <c r="D702" s="70"/>
      <c r="E702" s="70"/>
      <c r="F702" s="74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ht="18.0" customHeight="1">
      <c r="A703" s="70"/>
      <c r="B703" s="70"/>
      <c r="C703" s="73"/>
      <c r="D703" s="70"/>
      <c r="E703" s="70"/>
      <c r="F703" s="74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ht="18.0" customHeight="1">
      <c r="A704" s="70"/>
      <c r="B704" s="70"/>
      <c r="C704" s="73"/>
      <c r="D704" s="70"/>
      <c r="E704" s="70"/>
      <c r="F704" s="74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ht="18.0" customHeight="1">
      <c r="A705" s="70"/>
      <c r="B705" s="70"/>
      <c r="C705" s="73"/>
      <c r="D705" s="70"/>
      <c r="E705" s="70"/>
      <c r="F705" s="74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ht="18.0" customHeight="1">
      <c r="A706" s="70"/>
      <c r="B706" s="70"/>
      <c r="C706" s="73"/>
      <c r="D706" s="70"/>
      <c r="E706" s="70"/>
      <c r="F706" s="74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ht="18.0" customHeight="1">
      <c r="A707" s="70"/>
      <c r="B707" s="70"/>
      <c r="C707" s="73"/>
      <c r="D707" s="70"/>
      <c r="E707" s="70"/>
      <c r="F707" s="74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ht="18.0" customHeight="1">
      <c r="A708" s="70"/>
      <c r="B708" s="70"/>
      <c r="C708" s="73"/>
      <c r="D708" s="70"/>
      <c r="E708" s="70"/>
      <c r="F708" s="74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ht="18.0" customHeight="1">
      <c r="A709" s="70"/>
      <c r="B709" s="70"/>
      <c r="C709" s="73"/>
      <c r="D709" s="70"/>
      <c r="E709" s="70"/>
      <c r="F709" s="74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ht="18.0" customHeight="1">
      <c r="A710" s="70"/>
      <c r="B710" s="70"/>
      <c r="C710" s="73"/>
      <c r="D710" s="70"/>
      <c r="E710" s="70"/>
      <c r="F710" s="74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ht="18.0" customHeight="1">
      <c r="A711" s="70"/>
      <c r="B711" s="70"/>
      <c r="C711" s="73"/>
      <c r="D711" s="70"/>
      <c r="E711" s="70"/>
      <c r="F711" s="74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ht="18.0" customHeight="1">
      <c r="A712" s="70"/>
      <c r="B712" s="70"/>
      <c r="C712" s="73"/>
      <c r="D712" s="70"/>
      <c r="E712" s="70"/>
      <c r="F712" s="74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ht="18.0" customHeight="1">
      <c r="A713" s="70"/>
      <c r="B713" s="70"/>
      <c r="C713" s="73"/>
      <c r="D713" s="70"/>
      <c r="E713" s="70"/>
      <c r="F713" s="74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ht="18.0" customHeight="1">
      <c r="A714" s="70"/>
      <c r="B714" s="70"/>
      <c r="C714" s="73"/>
      <c r="D714" s="70"/>
      <c r="E714" s="70"/>
      <c r="F714" s="74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ht="18.0" customHeight="1">
      <c r="A715" s="70"/>
      <c r="B715" s="70"/>
      <c r="C715" s="73"/>
      <c r="D715" s="70"/>
      <c r="E715" s="70"/>
      <c r="F715" s="74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ht="18.0" customHeight="1">
      <c r="A716" s="70"/>
      <c r="B716" s="70"/>
      <c r="C716" s="73"/>
      <c r="D716" s="70"/>
      <c r="E716" s="70"/>
      <c r="F716" s="74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ht="18.0" customHeight="1">
      <c r="A717" s="70"/>
      <c r="B717" s="70"/>
      <c r="C717" s="73"/>
      <c r="D717" s="70"/>
      <c r="E717" s="70"/>
      <c r="F717" s="74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ht="18.0" customHeight="1">
      <c r="A718" s="70"/>
      <c r="B718" s="70"/>
      <c r="C718" s="73"/>
      <c r="D718" s="70"/>
      <c r="E718" s="70"/>
      <c r="F718" s="74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ht="18.0" customHeight="1">
      <c r="A719" s="70"/>
      <c r="B719" s="70"/>
      <c r="C719" s="73"/>
      <c r="D719" s="70"/>
      <c r="E719" s="70"/>
      <c r="F719" s="74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ht="18.0" customHeight="1">
      <c r="A720" s="70"/>
      <c r="B720" s="70"/>
      <c r="C720" s="73"/>
      <c r="D720" s="70"/>
      <c r="E720" s="70"/>
      <c r="F720" s="74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ht="18.0" customHeight="1">
      <c r="A721" s="70"/>
      <c r="B721" s="70"/>
      <c r="C721" s="73"/>
      <c r="D721" s="70"/>
      <c r="E721" s="70"/>
      <c r="F721" s="74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ht="18.0" customHeight="1">
      <c r="A722" s="70"/>
      <c r="B722" s="70"/>
      <c r="C722" s="73"/>
      <c r="D722" s="70"/>
      <c r="E722" s="70"/>
      <c r="F722" s="74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ht="18.0" customHeight="1">
      <c r="A723" s="70"/>
      <c r="B723" s="70"/>
      <c r="C723" s="73"/>
      <c r="D723" s="70"/>
      <c r="E723" s="70"/>
      <c r="F723" s="74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ht="18.0" customHeight="1">
      <c r="A724" s="70"/>
      <c r="B724" s="70"/>
      <c r="C724" s="73"/>
      <c r="D724" s="70"/>
      <c r="E724" s="70"/>
      <c r="F724" s="74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ht="18.0" customHeight="1">
      <c r="A725" s="70"/>
      <c r="B725" s="70"/>
      <c r="C725" s="73"/>
      <c r="D725" s="70"/>
      <c r="E725" s="70"/>
      <c r="F725" s="74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ht="18.0" customHeight="1">
      <c r="A726" s="70"/>
      <c r="B726" s="70"/>
      <c r="C726" s="73"/>
      <c r="D726" s="70"/>
      <c r="E726" s="70"/>
      <c r="F726" s="74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ht="18.0" customHeight="1">
      <c r="A727" s="70"/>
      <c r="B727" s="70"/>
      <c r="C727" s="73"/>
      <c r="D727" s="70"/>
      <c r="E727" s="70"/>
      <c r="F727" s="74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ht="18.0" customHeight="1">
      <c r="A728" s="70"/>
      <c r="B728" s="70"/>
      <c r="C728" s="73"/>
      <c r="D728" s="70"/>
      <c r="E728" s="70"/>
      <c r="F728" s="74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ht="18.0" customHeight="1">
      <c r="A729" s="70"/>
      <c r="B729" s="70"/>
      <c r="C729" s="73"/>
      <c r="D729" s="70"/>
      <c r="E729" s="70"/>
      <c r="F729" s="74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ht="18.0" customHeight="1">
      <c r="A730" s="70"/>
      <c r="B730" s="70"/>
      <c r="C730" s="73"/>
      <c r="D730" s="70"/>
      <c r="E730" s="70"/>
      <c r="F730" s="74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ht="18.0" customHeight="1">
      <c r="A731" s="70"/>
      <c r="B731" s="70"/>
      <c r="C731" s="73"/>
      <c r="D731" s="70"/>
      <c r="E731" s="70"/>
      <c r="F731" s="74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ht="18.0" customHeight="1">
      <c r="A732" s="70"/>
      <c r="B732" s="70"/>
      <c r="C732" s="73"/>
      <c r="D732" s="70"/>
      <c r="E732" s="70"/>
      <c r="F732" s="74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ht="18.0" customHeight="1">
      <c r="A733" s="70"/>
      <c r="B733" s="70"/>
      <c r="C733" s="73"/>
      <c r="D733" s="70"/>
      <c r="E733" s="70"/>
      <c r="F733" s="74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ht="18.0" customHeight="1">
      <c r="A734" s="70"/>
      <c r="B734" s="70"/>
      <c r="C734" s="73"/>
      <c r="D734" s="70"/>
      <c r="E734" s="70"/>
      <c r="F734" s="74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ht="18.0" customHeight="1">
      <c r="A735" s="70"/>
      <c r="B735" s="70"/>
      <c r="C735" s="73"/>
      <c r="D735" s="70"/>
      <c r="E735" s="70"/>
      <c r="F735" s="74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ht="18.0" customHeight="1">
      <c r="A736" s="70"/>
      <c r="B736" s="70"/>
      <c r="C736" s="73"/>
      <c r="D736" s="70"/>
      <c r="E736" s="70"/>
      <c r="F736" s="74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ht="18.0" customHeight="1">
      <c r="A737" s="70"/>
      <c r="B737" s="70"/>
      <c r="C737" s="73"/>
      <c r="D737" s="70"/>
      <c r="E737" s="70"/>
      <c r="F737" s="74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ht="18.0" customHeight="1">
      <c r="A738" s="70"/>
      <c r="B738" s="70"/>
      <c r="C738" s="73"/>
      <c r="D738" s="70"/>
      <c r="E738" s="70"/>
      <c r="F738" s="74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ht="18.0" customHeight="1">
      <c r="A739" s="70"/>
      <c r="B739" s="70"/>
      <c r="C739" s="73"/>
      <c r="D739" s="70"/>
      <c r="E739" s="70"/>
      <c r="F739" s="74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ht="18.0" customHeight="1">
      <c r="A740" s="70"/>
      <c r="B740" s="70"/>
      <c r="C740" s="73"/>
      <c r="D740" s="70"/>
      <c r="E740" s="70"/>
      <c r="F740" s="74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ht="18.0" customHeight="1">
      <c r="A741" s="70"/>
      <c r="B741" s="70"/>
      <c r="C741" s="73"/>
      <c r="D741" s="70"/>
      <c r="E741" s="70"/>
      <c r="F741" s="74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ht="18.0" customHeight="1">
      <c r="A742" s="70"/>
      <c r="B742" s="70"/>
      <c r="C742" s="73"/>
      <c r="D742" s="70"/>
      <c r="E742" s="70"/>
      <c r="F742" s="74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ht="18.0" customHeight="1">
      <c r="A743" s="70"/>
      <c r="B743" s="70"/>
      <c r="C743" s="73"/>
      <c r="D743" s="70"/>
      <c r="E743" s="70"/>
      <c r="F743" s="74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ht="18.0" customHeight="1">
      <c r="A744" s="70"/>
      <c r="B744" s="70"/>
      <c r="C744" s="73"/>
      <c r="D744" s="70"/>
      <c r="E744" s="70"/>
      <c r="F744" s="74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ht="18.0" customHeight="1">
      <c r="A745" s="70"/>
      <c r="B745" s="70"/>
      <c r="C745" s="73"/>
      <c r="D745" s="70"/>
      <c r="E745" s="70"/>
      <c r="F745" s="74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ht="18.0" customHeight="1">
      <c r="A746" s="70"/>
      <c r="B746" s="70"/>
      <c r="C746" s="73"/>
      <c r="D746" s="70"/>
      <c r="E746" s="70"/>
      <c r="F746" s="74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ht="18.0" customHeight="1">
      <c r="A747" s="70"/>
      <c r="B747" s="70"/>
      <c r="C747" s="73"/>
      <c r="D747" s="70"/>
      <c r="E747" s="70"/>
      <c r="F747" s="74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ht="18.0" customHeight="1">
      <c r="A748" s="70"/>
      <c r="B748" s="70"/>
      <c r="C748" s="73"/>
      <c r="D748" s="70"/>
      <c r="E748" s="70"/>
      <c r="F748" s="74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ht="18.0" customHeight="1">
      <c r="A749" s="70"/>
      <c r="B749" s="70"/>
      <c r="C749" s="73"/>
      <c r="D749" s="70"/>
      <c r="E749" s="70"/>
      <c r="F749" s="74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ht="18.0" customHeight="1">
      <c r="A750" s="70"/>
      <c r="B750" s="70"/>
      <c r="C750" s="73"/>
      <c r="D750" s="70"/>
      <c r="E750" s="70"/>
      <c r="F750" s="74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ht="18.0" customHeight="1">
      <c r="A751" s="70"/>
      <c r="B751" s="70"/>
      <c r="C751" s="73"/>
      <c r="D751" s="70"/>
      <c r="E751" s="70"/>
      <c r="F751" s="74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ht="18.0" customHeight="1">
      <c r="A752" s="70"/>
      <c r="B752" s="70"/>
      <c r="C752" s="73"/>
      <c r="D752" s="70"/>
      <c r="E752" s="70"/>
      <c r="F752" s="74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ht="18.0" customHeight="1">
      <c r="A753" s="70"/>
      <c r="B753" s="70"/>
      <c r="C753" s="73"/>
      <c r="D753" s="70"/>
      <c r="E753" s="70"/>
      <c r="F753" s="74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ht="18.0" customHeight="1">
      <c r="A754" s="70"/>
      <c r="B754" s="70"/>
      <c r="C754" s="73"/>
      <c r="D754" s="70"/>
      <c r="E754" s="70"/>
      <c r="F754" s="74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ht="18.0" customHeight="1">
      <c r="A755" s="70"/>
      <c r="B755" s="70"/>
      <c r="C755" s="73"/>
      <c r="D755" s="70"/>
      <c r="E755" s="70"/>
      <c r="F755" s="74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ht="18.0" customHeight="1">
      <c r="A756" s="70"/>
      <c r="B756" s="70"/>
      <c r="C756" s="73"/>
      <c r="D756" s="70"/>
      <c r="E756" s="70"/>
      <c r="F756" s="74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ht="18.0" customHeight="1">
      <c r="A757" s="70"/>
      <c r="B757" s="70"/>
      <c r="C757" s="73"/>
      <c r="D757" s="70"/>
      <c r="E757" s="70"/>
      <c r="F757" s="74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ht="18.0" customHeight="1">
      <c r="A758" s="70"/>
      <c r="B758" s="70"/>
      <c r="C758" s="73"/>
      <c r="D758" s="70"/>
      <c r="E758" s="70"/>
      <c r="F758" s="74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ht="18.0" customHeight="1">
      <c r="A759" s="70"/>
      <c r="B759" s="70"/>
      <c r="C759" s="73"/>
      <c r="D759" s="70"/>
      <c r="E759" s="70"/>
      <c r="F759" s="74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ht="18.0" customHeight="1">
      <c r="A760" s="70"/>
      <c r="B760" s="70"/>
      <c r="C760" s="73"/>
      <c r="D760" s="70"/>
      <c r="E760" s="70"/>
      <c r="F760" s="74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ht="18.0" customHeight="1">
      <c r="A761" s="70"/>
      <c r="B761" s="70"/>
      <c r="C761" s="73"/>
      <c r="D761" s="70"/>
      <c r="E761" s="70"/>
      <c r="F761" s="74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ht="18.0" customHeight="1">
      <c r="A762" s="70"/>
      <c r="B762" s="70"/>
      <c r="C762" s="73"/>
      <c r="D762" s="70"/>
      <c r="E762" s="70"/>
      <c r="F762" s="74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ht="18.0" customHeight="1">
      <c r="A763" s="70"/>
      <c r="B763" s="70"/>
      <c r="C763" s="73"/>
      <c r="D763" s="70"/>
      <c r="E763" s="70"/>
      <c r="F763" s="74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ht="18.0" customHeight="1">
      <c r="A764" s="70"/>
      <c r="B764" s="70"/>
      <c r="C764" s="73"/>
      <c r="D764" s="70"/>
      <c r="E764" s="70"/>
      <c r="F764" s="74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ht="18.0" customHeight="1">
      <c r="A765" s="70"/>
      <c r="B765" s="70"/>
      <c r="C765" s="73"/>
      <c r="D765" s="70"/>
      <c r="E765" s="70"/>
      <c r="F765" s="74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ht="18.0" customHeight="1">
      <c r="A766" s="70"/>
      <c r="B766" s="70"/>
      <c r="C766" s="73"/>
      <c r="D766" s="70"/>
      <c r="E766" s="70"/>
      <c r="F766" s="74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ht="18.0" customHeight="1">
      <c r="A767" s="70"/>
      <c r="B767" s="70"/>
      <c r="C767" s="73"/>
      <c r="D767" s="70"/>
      <c r="E767" s="70"/>
      <c r="F767" s="74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ht="18.0" customHeight="1">
      <c r="A768" s="70"/>
      <c r="B768" s="70"/>
      <c r="C768" s="73"/>
      <c r="D768" s="70"/>
      <c r="E768" s="70"/>
      <c r="F768" s="74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ht="18.0" customHeight="1">
      <c r="A769" s="70"/>
      <c r="B769" s="70"/>
      <c r="C769" s="73"/>
      <c r="D769" s="70"/>
      <c r="E769" s="70"/>
      <c r="F769" s="74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ht="18.0" customHeight="1">
      <c r="A770" s="70"/>
      <c r="B770" s="70"/>
      <c r="C770" s="73"/>
      <c r="D770" s="70"/>
      <c r="E770" s="70"/>
      <c r="F770" s="74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ht="18.0" customHeight="1">
      <c r="A771" s="70"/>
      <c r="B771" s="70"/>
      <c r="C771" s="73"/>
      <c r="D771" s="70"/>
      <c r="E771" s="70"/>
      <c r="F771" s="74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ht="18.0" customHeight="1">
      <c r="A772" s="70"/>
      <c r="B772" s="70"/>
      <c r="C772" s="73"/>
      <c r="D772" s="70"/>
      <c r="E772" s="70"/>
      <c r="F772" s="74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ht="18.0" customHeight="1">
      <c r="A773" s="70"/>
      <c r="B773" s="70"/>
      <c r="C773" s="73"/>
      <c r="D773" s="70"/>
      <c r="E773" s="70"/>
      <c r="F773" s="74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ht="18.0" customHeight="1">
      <c r="A774" s="70"/>
      <c r="B774" s="70"/>
      <c r="C774" s="73"/>
      <c r="D774" s="70"/>
      <c r="E774" s="70"/>
      <c r="F774" s="74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ht="18.0" customHeight="1">
      <c r="A775" s="70"/>
      <c r="B775" s="70"/>
      <c r="C775" s="73"/>
      <c r="D775" s="70"/>
      <c r="E775" s="70"/>
      <c r="F775" s="74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ht="18.0" customHeight="1">
      <c r="A776" s="70"/>
      <c r="B776" s="70"/>
      <c r="C776" s="73"/>
      <c r="D776" s="70"/>
      <c r="E776" s="70"/>
      <c r="F776" s="74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ht="18.0" customHeight="1">
      <c r="A777" s="70"/>
      <c r="B777" s="70"/>
      <c r="C777" s="73"/>
      <c r="D777" s="70"/>
      <c r="E777" s="70"/>
      <c r="F777" s="74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ht="18.0" customHeight="1">
      <c r="A778" s="70"/>
      <c r="B778" s="70"/>
      <c r="C778" s="73"/>
      <c r="D778" s="70"/>
      <c r="E778" s="70"/>
      <c r="F778" s="74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ht="18.0" customHeight="1">
      <c r="A779" s="70"/>
      <c r="B779" s="70"/>
      <c r="C779" s="73"/>
      <c r="D779" s="70"/>
      <c r="E779" s="70"/>
      <c r="F779" s="74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ht="18.0" customHeight="1">
      <c r="A780" s="70"/>
      <c r="B780" s="70"/>
      <c r="C780" s="73"/>
      <c r="D780" s="70"/>
      <c r="E780" s="70"/>
      <c r="F780" s="74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ht="18.0" customHeight="1">
      <c r="A781" s="70"/>
      <c r="B781" s="70"/>
      <c r="C781" s="73"/>
      <c r="D781" s="70"/>
      <c r="E781" s="70"/>
      <c r="F781" s="74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ht="18.0" customHeight="1">
      <c r="A782" s="70"/>
      <c r="B782" s="70"/>
      <c r="C782" s="73"/>
      <c r="D782" s="70"/>
      <c r="E782" s="70"/>
      <c r="F782" s="74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ht="18.0" customHeight="1">
      <c r="A783" s="70"/>
      <c r="B783" s="70"/>
      <c r="C783" s="73"/>
      <c r="D783" s="70"/>
      <c r="E783" s="70"/>
      <c r="F783" s="74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ht="18.0" customHeight="1">
      <c r="A784" s="70"/>
      <c r="B784" s="70"/>
      <c r="C784" s="73"/>
      <c r="D784" s="70"/>
      <c r="E784" s="70"/>
      <c r="F784" s="74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ht="18.0" customHeight="1">
      <c r="A785" s="70"/>
      <c r="B785" s="70"/>
      <c r="C785" s="73"/>
      <c r="D785" s="70"/>
      <c r="E785" s="70"/>
      <c r="F785" s="74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ht="18.0" customHeight="1">
      <c r="A786" s="70"/>
      <c r="B786" s="70"/>
      <c r="C786" s="73"/>
      <c r="D786" s="70"/>
      <c r="E786" s="70"/>
      <c r="F786" s="74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ht="18.0" customHeight="1">
      <c r="A787" s="70"/>
      <c r="B787" s="70"/>
      <c r="C787" s="73"/>
      <c r="D787" s="70"/>
      <c r="E787" s="70"/>
      <c r="F787" s="74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ht="18.0" customHeight="1">
      <c r="A788" s="70"/>
      <c r="B788" s="70"/>
      <c r="C788" s="73"/>
      <c r="D788" s="70"/>
      <c r="E788" s="70"/>
      <c r="F788" s="74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ht="18.0" customHeight="1">
      <c r="A789" s="70"/>
      <c r="B789" s="70"/>
      <c r="C789" s="73"/>
      <c r="D789" s="70"/>
      <c r="E789" s="70"/>
      <c r="F789" s="74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ht="18.0" customHeight="1">
      <c r="A790" s="70"/>
      <c r="B790" s="70"/>
      <c r="C790" s="73"/>
      <c r="D790" s="70"/>
      <c r="E790" s="70"/>
      <c r="F790" s="74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ht="18.0" customHeight="1">
      <c r="A791" s="70"/>
      <c r="B791" s="70"/>
      <c r="C791" s="73"/>
      <c r="D791" s="70"/>
      <c r="E791" s="70"/>
      <c r="F791" s="74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ht="18.0" customHeight="1">
      <c r="A792" s="70"/>
      <c r="B792" s="70"/>
      <c r="C792" s="73"/>
      <c r="D792" s="70"/>
      <c r="E792" s="70"/>
      <c r="F792" s="74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ht="18.0" customHeight="1">
      <c r="A793" s="70"/>
      <c r="B793" s="70"/>
      <c r="C793" s="73"/>
      <c r="D793" s="70"/>
      <c r="E793" s="70"/>
      <c r="F793" s="74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ht="18.0" customHeight="1">
      <c r="A794" s="70"/>
      <c r="B794" s="70"/>
      <c r="C794" s="73"/>
      <c r="D794" s="70"/>
      <c r="E794" s="70"/>
      <c r="F794" s="74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ht="18.0" customHeight="1">
      <c r="A795" s="70"/>
      <c r="B795" s="70"/>
      <c r="C795" s="73"/>
      <c r="D795" s="70"/>
      <c r="E795" s="70"/>
      <c r="F795" s="74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ht="18.0" customHeight="1">
      <c r="A796" s="70"/>
      <c r="B796" s="70"/>
      <c r="C796" s="73"/>
      <c r="D796" s="70"/>
      <c r="E796" s="70"/>
      <c r="F796" s="74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ht="18.0" customHeight="1">
      <c r="A797" s="70"/>
      <c r="B797" s="70"/>
      <c r="C797" s="73"/>
      <c r="D797" s="70"/>
      <c r="E797" s="70"/>
      <c r="F797" s="74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ht="18.0" customHeight="1">
      <c r="A798" s="70"/>
      <c r="B798" s="70"/>
      <c r="C798" s="73"/>
      <c r="D798" s="70"/>
      <c r="E798" s="70"/>
      <c r="F798" s="74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ht="18.0" customHeight="1">
      <c r="A799" s="70"/>
      <c r="B799" s="70"/>
      <c r="C799" s="73"/>
      <c r="D799" s="70"/>
      <c r="E799" s="70"/>
      <c r="F799" s="74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ht="18.0" customHeight="1">
      <c r="A800" s="70"/>
      <c r="B800" s="70"/>
      <c r="C800" s="73"/>
      <c r="D800" s="70"/>
      <c r="E800" s="70"/>
      <c r="F800" s="74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ht="18.0" customHeight="1">
      <c r="A801" s="70"/>
      <c r="B801" s="70"/>
      <c r="C801" s="73"/>
      <c r="D801" s="70"/>
      <c r="E801" s="70"/>
      <c r="F801" s="74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ht="18.0" customHeight="1">
      <c r="A802" s="70"/>
      <c r="B802" s="70"/>
      <c r="C802" s="73"/>
      <c r="D802" s="70"/>
      <c r="E802" s="70"/>
      <c r="F802" s="74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ht="18.0" customHeight="1">
      <c r="A803" s="70"/>
      <c r="B803" s="70"/>
      <c r="C803" s="73"/>
      <c r="D803" s="70"/>
      <c r="E803" s="70"/>
      <c r="F803" s="74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ht="18.0" customHeight="1">
      <c r="A804" s="70"/>
      <c r="B804" s="70"/>
      <c r="C804" s="73"/>
      <c r="D804" s="70"/>
      <c r="E804" s="70"/>
      <c r="F804" s="74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ht="18.0" customHeight="1">
      <c r="A805" s="70"/>
      <c r="B805" s="70"/>
      <c r="C805" s="73"/>
      <c r="D805" s="70"/>
      <c r="E805" s="70"/>
      <c r="F805" s="74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ht="18.0" customHeight="1">
      <c r="A806" s="70"/>
      <c r="B806" s="70"/>
      <c r="C806" s="73"/>
      <c r="D806" s="70"/>
      <c r="E806" s="70"/>
      <c r="F806" s="74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ht="18.0" customHeight="1">
      <c r="A807" s="70"/>
      <c r="B807" s="70"/>
      <c r="C807" s="73"/>
      <c r="D807" s="70"/>
      <c r="E807" s="70"/>
      <c r="F807" s="74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ht="18.0" customHeight="1">
      <c r="A808" s="70"/>
      <c r="B808" s="70"/>
      <c r="C808" s="73"/>
      <c r="D808" s="70"/>
      <c r="E808" s="70"/>
      <c r="F808" s="74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ht="18.0" customHeight="1">
      <c r="A809" s="70"/>
      <c r="B809" s="70"/>
      <c r="C809" s="73"/>
      <c r="D809" s="70"/>
      <c r="E809" s="70"/>
      <c r="F809" s="74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ht="18.0" customHeight="1">
      <c r="A810" s="70"/>
      <c r="B810" s="70"/>
      <c r="C810" s="73"/>
      <c r="D810" s="70"/>
      <c r="E810" s="70"/>
      <c r="F810" s="74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ht="18.0" customHeight="1">
      <c r="A811" s="70"/>
      <c r="B811" s="70"/>
      <c r="C811" s="73"/>
      <c r="D811" s="70"/>
      <c r="E811" s="70"/>
      <c r="F811" s="74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ht="18.0" customHeight="1">
      <c r="A812" s="70"/>
      <c r="B812" s="70"/>
      <c r="C812" s="73"/>
      <c r="D812" s="70"/>
      <c r="E812" s="70"/>
      <c r="F812" s="74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ht="18.0" customHeight="1">
      <c r="A813" s="70"/>
      <c r="B813" s="70"/>
      <c r="C813" s="73"/>
      <c r="D813" s="70"/>
      <c r="E813" s="70"/>
      <c r="F813" s="74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ht="18.0" customHeight="1">
      <c r="A814" s="70"/>
      <c r="B814" s="70"/>
      <c r="C814" s="73"/>
      <c r="D814" s="70"/>
      <c r="E814" s="70"/>
      <c r="F814" s="74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ht="18.0" customHeight="1">
      <c r="A815" s="70"/>
      <c r="B815" s="70"/>
      <c r="C815" s="73"/>
      <c r="D815" s="70"/>
      <c r="E815" s="70"/>
      <c r="F815" s="74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ht="18.0" customHeight="1">
      <c r="A816" s="70"/>
      <c r="B816" s="70"/>
      <c r="C816" s="73"/>
      <c r="D816" s="70"/>
      <c r="E816" s="70"/>
      <c r="F816" s="74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ht="18.0" customHeight="1">
      <c r="A817" s="70"/>
      <c r="B817" s="70"/>
      <c r="C817" s="73"/>
      <c r="D817" s="70"/>
      <c r="E817" s="70"/>
      <c r="F817" s="74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ht="18.0" customHeight="1">
      <c r="A818" s="70"/>
      <c r="B818" s="70"/>
      <c r="C818" s="73"/>
      <c r="D818" s="70"/>
      <c r="E818" s="70"/>
      <c r="F818" s="74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ht="18.0" customHeight="1">
      <c r="A819" s="70"/>
      <c r="B819" s="70"/>
      <c r="C819" s="73"/>
      <c r="D819" s="70"/>
      <c r="E819" s="70"/>
      <c r="F819" s="74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ht="18.0" customHeight="1">
      <c r="A820" s="70"/>
      <c r="B820" s="70"/>
      <c r="C820" s="73"/>
      <c r="D820" s="70"/>
      <c r="E820" s="70"/>
      <c r="F820" s="74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ht="18.0" customHeight="1">
      <c r="A821" s="70"/>
      <c r="B821" s="70"/>
      <c r="C821" s="73"/>
      <c r="D821" s="70"/>
      <c r="E821" s="70"/>
      <c r="F821" s="74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ht="18.0" customHeight="1">
      <c r="A822" s="70"/>
      <c r="B822" s="70"/>
      <c r="C822" s="73"/>
      <c r="D822" s="70"/>
      <c r="E822" s="70"/>
      <c r="F822" s="74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ht="18.0" customHeight="1">
      <c r="A823" s="70"/>
      <c r="B823" s="70"/>
      <c r="C823" s="73"/>
      <c r="D823" s="70"/>
      <c r="E823" s="70"/>
      <c r="F823" s="74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ht="18.0" customHeight="1">
      <c r="A824" s="70"/>
      <c r="B824" s="70"/>
      <c r="C824" s="73"/>
      <c r="D824" s="70"/>
      <c r="E824" s="70"/>
      <c r="F824" s="74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ht="18.0" customHeight="1">
      <c r="A825" s="70"/>
      <c r="B825" s="70"/>
      <c r="C825" s="73"/>
      <c r="D825" s="70"/>
      <c r="E825" s="70"/>
      <c r="F825" s="74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ht="18.0" customHeight="1">
      <c r="A826" s="70"/>
      <c r="B826" s="70"/>
      <c r="C826" s="73"/>
      <c r="D826" s="70"/>
      <c r="E826" s="70"/>
      <c r="F826" s="74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ht="18.0" customHeight="1">
      <c r="A827" s="70"/>
      <c r="B827" s="70"/>
      <c r="C827" s="73"/>
      <c r="D827" s="70"/>
      <c r="E827" s="70"/>
      <c r="F827" s="74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ht="18.0" customHeight="1">
      <c r="A828" s="70"/>
      <c r="B828" s="70"/>
      <c r="C828" s="73"/>
      <c r="D828" s="70"/>
      <c r="E828" s="70"/>
      <c r="F828" s="74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ht="18.0" customHeight="1">
      <c r="A829" s="70"/>
      <c r="B829" s="70"/>
      <c r="C829" s="73"/>
      <c r="D829" s="70"/>
      <c r="E829" s="70"/>
      <c r="F829" s="74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ht="18.0" customHeight="1">
      <c r="A830" s="70"/>
      <c r="B830" s="70"/>
      <c r="C830" s="73"/>
      <c r="D830" s="70"/>
      <c r="E830" s="70"/>
      <c r="F830" s="74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ht="18.0" customHeight="1">
      <c r="A831" s="70"/>
      <c r="B831" s="70"/>
      <c r="C831" s="73"/>
      <c r="D831" s="70"/>
      <c r="E831" s="70"/>
      <c r="F831" s="74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ht="18.0" customHeight="1">
      <c r="A832" s="70"/>
      <c r="B832" s="70"/>
      <c r="C832" s="73"/>
      <c r="D832" s="70"/>
      <c r="E832" s="70"/>
      <c r="F832" s="74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ht="18.0" customHeight="1">
      <c r="A833" s="70"/>
      <c r="B833" s="70"/>
      <c r="C833" s="73"/>
      <c r="D833" s="70"/>
      <c r="E833" s="70"/>
      <c r="F833" s="74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ht="18.0" customHeight="1">
      <c r="A834" s="70"/>
      <c r="B834" s="70"/>
      <c r="C834" s="73"/>
      <c r="D834" s="70"/>
      <c r="E834" s="70"/>
      <c r="F834" s="74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ht="18.0" customHeight="1">
      <c r="A835" s="70"/>
      <c r="B835" s="70"/>
      <c r="C835" s="73"/>
      <c r="D835" s="70"/>
      <c r="E835" s="70"/>
      <c r="F835" s="74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ht="18.0" customHeight="1">
      <c r="A836" s="70"/>
      <c r="B836" s="70"/>
      <c r="C836" s="73"/>
      <c r="D836" s="70"/>
      <c r="E836" s="70"/>
      <c r="F836" s="74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ht="18.0" customHeight="1">
      <c r="A837" s="70"/>
      <c r="B837" s="70"/>
      <c r="C837" s="73"/>
      <c r="D837" s="70"/>
      <c r="E837" s="70"/>
      <c r="F837" s="74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ht="18.0" customHeight="1">
      <c r="A838" s="70"/>
      <c r="B838" s="70"/>
      <c r="C838" s="73"/>
      <c r="D838" s="70"/>
      <c r="E838" s="70"/>
      <c r="F838" s="74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ht="18.0" customHeight="1">
      <c r="A839" s="70"/>
      <c r="B839" s="70"/>
      <c r="C839" s="73"/>
      <c r="D839" s="70"/>
      <c r="E839" s="70"/>
      <c r="F839" s="74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ht="18.0" customHeight="1">
      <c r="A840" s="70"/>
      <c r="B840" s="70"/>
      <c r="C840" s="73"/>
      <c r="D840" s="70"/>
      <c r="E840" s="70"/>
      <c r="F840" s="74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ht="18.0" customHeight="1">
      <c r="A841" s="70"/>
      <c r="B841" s="70"/>
      <c r="C841" s="73"/>
      <c r="D841" s="70"/>
      <c r="E841" s="70"/>
      <c r="F841" s="74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ht="18.0" customHeight="1">
      <c r="A842" s="70"/>
      <c r="B842" s="70"/>
      <c r="C842" s="73"/>
      <c r="D842" s="70"/>
      <c r="E842" s="70"/>
      <c r="F842" s="74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ht="18.0" customHeight="1">
      <c r="A843" s="70"/>
      <c r="B843" s="70"/>
      <c r="C843" s="73"/>
      <c r="D843" s="70"/>
      <c r="E843" s="70"/>
      <c r="F843" s="74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ht="18.0" customHeight="1">
      <c r="A844" s="70"/>
      <c r="B844" s="70"/>
      <c r="C844" s="73"/>
      <c r="D844" s="70"/>
      <c r="E844" s="70"/>
      <c r="F844" s="74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ht="18.0" customHeight="1">
      <c r="A845" s="70"/>
      <c r="B845" s="70"/>
      <c r="C845" s="73"/>
      <c r="D845" s="70"/>
      <c r="E845" s="70"/>
      <c r="F845" s="74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ht="18.0" customHeight="1">
      <c r="A846" s="70"/>
      <c r="B846" s="70"/>
      <c r="C846" s="73"/>
      <c r="D846" s="70"/>
      <c r="E846" s="70"/>
      <c r="F846" s="74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ht="18.0" customHeight="1">
      <c r="A847" s="70"/>
      <c r="B847" s="70"/>
      <c r="C847" s="73"/>
      <c r="D847" s="70"/>
      <c r="E847" s="70"/>
      <c r="F847" s="74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ht="18.0" customHeight="1">
      <c r="A848" s="70"/>
      <c r="B848" s="70"/>
      <c r="C848" s="73"/>
      <c r="D848" s="70"/>
      <c r="E848" s="70"/>
      <c r="F848" s="74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ht="18.0" customHeight="1">
      <c r="A849" s="70"/>
      <c r="B849" s="70"/>
      <c r="C849" s="73"/>
      <c r="D849" s="70"/>
      <c r="E849" s="70"/>
      <c r="F849" s="74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ht="18.0" customHeight="1">
      <c r="A850" s="70"/>
      <c r="B850" s="70"/>
      <c r="C850" s="73"/>
      <c r="D850" s="70"/>
      <c r="E850" s="70"/>
      <c r="F850" s="74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ht="18.0" customHeight="1">
      <c r="A851" s="70"/>
      <c r="B851" s="70"/>
      <c r="C851" s="73"/>
      <c r="D851" s="70"/>
      <c r="E851" s="70"/>
      <c r="F851" s="74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ht="18.0" customHeight="1">
      <c r="A852" s="70"/>
      <c r="B852" s="70"/>
      <c r="C852" s="73"/>
      <c r="D852" s="70"/>
      <c r="E852" s="70"/>
      <c r="F852" s="74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ht="18.0" customHeight="1">
      <c r="A853" s="70"/>
      <c r="B853" s="70"/>
      <c r="C853" s="73"/>
      <c r="D853" s="70"/>
      <c r="E853" s="70"/>
      <c r="F853" s="74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ht="18.0" customHeight="1">
      <c r="A854" s="70"/>
      <c r="B854" s="70"/>
      <c r="C854" s="73"/>
      <c r="D854" s="70"/>
      <c r="E854" s="70"/>
      <c r="F854" s="74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ht="18.0" customHeight="1">
      <c r="A855" s="70"/>
      <c r="B855" s="70"/>
      <c r="C855" s="73"/>
      <c r="D855" s="70"/>
      <c r="E855" s="70"/>
      <c r="F855" s="74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ht="18.0" customHeight="1">
      <c r="A856" s="70"/>
      <c r="B856" s="70"/>
      <c r="C856" s="73"/>
      <c r="D856" s="70"/>
      <c r="E856" s="70"/>
      <c r="F856" s="74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ht="18.0" customHeight="1">
      <c r="A857" s="70"/>
      <c r="B857" s="70"/>
      <c r="C857" s="73"/>
      <c r="D857" s="70"/>
      <c r="E857" s="70"/>
      <c r="F857" s="74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ht="18.0" customHeight="1">
      <c r="A858" s="70"/>
      <c r="B858" s="70"/>
      <c r="C858" s="73"/>
      <c r="D858" s="70"/>
      <c r="E858" s="70"/>
      <c r="F858" s="74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ht="18.0" customHeight="1">
      <c r="A859" s="70"/>
      <c r="B859" s="70"/>
      <c r="C859" s="73"/>
      <c r="D859" s="70"/>
      <c r="E859" s="70"/>
      <c r="F859" s="74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ht="18.0" customHeight="1">
      <c r="A860" s="70"/>
      <c r="B860" s="70"/>
      <c r="C860" s="73"/>
      <c r="D860" s="70"/>
      <c r="E860" s="70"/>
      <c r="F860" s="74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ht="18.0" customHeight="1">
      <c r="A861" s="70"/>
      <c r="B861" s="70"/>
      <c r="C861" s="73"/>
      <c r="D861" s="70"/>
      <c r="E861" s="70"/>
      <c r="F861" s="74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ht="18.0" customHeight="1">
      <c r="A862" s="70"/>
      <c r="B862" s="70"/>
      <c r="C862" s="73"/>
      <c r="D862" s="70"/>
      <c r="E862" s="70"/>
      <c r="F862" s="74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ht="18.0" customHeight="1">
      <c r="A863" s="70"/>
      <c r="B863" s="70"/>
      <c r="C863" s="73"/>
      <c r="D863" s="70"/>
      <c r="E863" s="70"/>
      <c r="F863" s="74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ht="18.0" customHeight="1">
      <c r="A864" s="70"/>
      <c r="B864" s="70"/>
      <c r="C864" s="73"/>
      <c r="D864" s="70"/>
      <c r="E864" s="70"/>
      <c r="F864" s="74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ht="18.0" customHeight="1">
      <c r="A865" s="70"/>
      <c r="B865" s="70"/>
      <c r="C865" s="73"/>
      <c r="D865" s="70"/>
      <c r="E865" s="70"/>
      <c r="F865" s="74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ht="18.0" customHeight="1">
      <c r="A866" s="70"/>
      <c r="B866" s="70"/>
      <c r="C866" s="73"/>
      <c r="D866" s="70"/>
      <c r="E866" s="70"/>
      <c r="F866" s="74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ht="18.0" customHeight="1">
      <c r="A867" s="70"/>
      <c r="B867" s="70"/>
      <c r="C867" s="73"/>
      <c r="D867" s="70"/>
      <c r="E867" s="70"/>
      <c r="F867" s="74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ht="18.0" customHeight="1">
      <c r="A868" s="70"/>
      <c r="B868" s="70"/>
      <c r="C868" s="73"/>
      <c r="D868" s="70"/>
      <c r="E868" s="70"/>
      <c r="F868" s="74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ht="18.0" customHeight="1">
      <c r="A869" s="70"/>
      <c r="B869" s="70"/>
      <c r="C869" s="73"/>
      <c r="D869" s="70"/>
      <c r="E869" s="70"/>
      <c r="F869" s="74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ht="18.0" customHeight="1">
      <c r="A870" s="70"/>
      <c r="B870" s="70"/>
      <c r="C870" s="73"/>
      <c r="D870" s="70"/>
      <c r="E870" s="70"/>
      <c r="F870" s="74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ht="18.0" customHeight="1">
      <c r="A871" s="70"/>
      <c r="B871" s="70"/>
      <c r="C871" s="73"/>
      <c r="D871" s="70"/>
      <c r="E871" s="70"/>
      <c r="F871" s="74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ht="18.0" customHeight="1">
      <c r="A872" s="70"/>
      <c r="B872" s="70"/>
      <c r="C872" s="73"/>
      <c r="D872" s="70"/>
      <c r="E872" s="70"/>
      <c r="F872" s="74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ht="18.0" customHeight="1">
      <c r="A873" s="70"/>
      <c r="B873" s="70"/>
      <c r="C873" s="73"/>
      <c r="D873" s="70"/>
      <c r="E873" s="70"/>
      <c r="F873" s="74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ht="18.0" customHeight="1">
      <c r="A874" s="70"/>
      <c r="B874" s="70"/>
      <c r="C874" s="73"/>
      <c r="D874" s="70"/>
      <c r="E874" s="70"/>
      <c r="F874" s="74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ht="18.0" customHeight="1">
      <c r="A875" s="70"/>
      <c r="B875" s="70"/>
      <c r="C875" s="73"/>
      <c r="D875" s="70"/>
      <c r="E875" s="70"/>
      <c r="F875" s="74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ht="18.0" customHeight="1">
      <c r="A876" s="70"/>
      <c r="B876" s="70"/>
      <c r="C876" s="73"/>
      <c r="D876" s="70"/>
      <c r="E876" s="70"/>
      <c r="F876" s="74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ht="18.0" customHeight="1">
      <c r="A877" s="70"/>
      <c r="B877" s="70"/>
      <c r="C877" s="73"/>
      <c r="D877" s="70"/>
      <c r="E877" s="70"/>
      <c r="F877" s="74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ht="18.0" customHeight="1">
      <c r="A878" s="70"/>
      <c r="B878" s="70"/>
      <c r="C878" s="73"/>
      <c r="D878" s="70"/>
      <c r="E878" s="70"/>
      <c r="F878" s="74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ht="18.0" customHeight="1">
      <c r="A879" s="70"/>
      <c r="B879" s="70"/>
      <c r="C879" s="73"/>
      <c r="D879" s="70"/>
      <c r="E879" s="70"/>
      <c r="F879" s="74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ht="18.0" customHeight="1">
      <c r="A880" s="70"/>
      <c r="B880" s="70"/>
      <c r="C880" s="73"/>
      <c r="D880" s="70"/>
      <c r="E880" s="70"/>
      <c r="F880" s="74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ht="18.0" customHeight="1">
      <c r="A881" s="70"/>
      <c r="B881" s="70"/>
      <c r="C881" s="73"/>
      <c r="D881" s="70"/>
      <c r="E881" s="70"/>
      <c r="F881" s="74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ht="18.0" customHeight="1">
      <c r="A882" s="70"/>
      <c r="B882" s="70"/>
      <c r="C882" s="73"/>
      <c r="D882" s="70"/>
      <c r="E882" s="70"/>
      <c r="F882" s="74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ht="18.0" customHeight="1">
      <c r="A883" s="70"/>
      <c r="B883" s="70"/>
      <c r="C883" s="73"/>
      <c r="D883" s="70"/>
      <c r="E883" s="70"/>
      <c r="F883" s="74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ht="18.0" customHeight="1">
      <c r="A884" s="70"/>
      <c r="B884" s="70"/>
      <c r="C884" s="73"/>
      <c r="D884" s="70"/>
      <c r="E884" s="70"/>
      <c r="F884" s="74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ht="18.0" customHeight="1">
      <c r="A885" s="70"/>
      <c r="B885" s="70"/>
      <c r="C885" s="73"/>
      <c r="D885" s="70"/>
      <c r="E885" s="70"/>
      <c r="F885" s="74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ht="18.0" customHeight="1">
      <c r="A886" s="70"/>
      <c r="B886" s="70"/>
      <c r="C886" s="73"/>
      <c r="D886" s="70"/>
      <c r="E886" s="70"/>
      <c r="F886" s="74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ht="18.0" customHeight="1">
      <c r="A887" s="70"/>
      <c r="B887" s="70"/>
      <c r="C887" s="73"/>
      <c r="D887" s="70"/>
      <c r="E887" s="70"/>
      <c r="F887" s="74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ht="18.0" customHeight="1">
      <c r="A888" s="70"/>
      <c r="B888" s="70"/>
      <c r="C888" s="73"/>
      <c r="D888" s="70"/>
      <c r="E888" s="70"/>
      <c r="F888" s="74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ht="18.0" customHeight="1">
      <c r="A889" s="70"/>
      <c r="B889" s="70"/>
      <c r="C889" s="73"/>
      <c r="D889" s="70"/>
      <c r="E889" s="70"/>
      <c r="F889" s="74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ht="18.0" customHeight="1">
      <c r="A890" s="70"/>
      <c r="B890" s="70"/>
      <c r="C890" s="73"/>
      <c r="D890" s="70"/>
      <c r="E890" s="70"/>
      <c r="F890" s="74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ht="18.0" customHeight="1">
      <c r="A891" s="70"/>
      <c r="B891" s="70"/>
      <c r="C891" s="73"/>
      <c r="D891" s="70"/>
      <c r="E891" s="70"/>
      <c r="F891" s="74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ht="18.0" customHeight="1">
      <c r="A892" s="70"/>
      <c r="B892" s="70"/>
      <c r="C892" s="73"/>
      <c r="D892" s="70"/>
      <c r="E892" s="70"/>
      <c r="F892" s="74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ht="18.0" customHeight="1">
      <c r="A893" s="70"/>
      <c r="B893" s="70"/>
      <c r="C893" s="73"/>
      <c r="D893" s="70"/>
      <c r="E893" s="70"/>
      <c r="F893" s="74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ht="18.0" customHeight="1">
      <c r="A894" s="70"/>
      <c r="B894" s="70"/>
      <c r="C894" s="73"/>
      <c r="D894" s="70"/>
      <c r="E894" s="70"/>
      <c r="F894" s="74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ht="18.0" customHeight="1">
      <c r="A895" s="70"/>
      <c r="B895" s="70"/>
      <c r="C895" s="73"/>
      <c r="D895" s="70"/>
      <c r="E895" s="70"/>
      <c r="F895" s="74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ht="18.0" customHeight="1">
      <c r="A896" s="70"/>
      <c r="B896" s="70"/>
      <c r="C896" s="73"/>
      <c r="D896" s="70"/>
      <c r="E896" s="70"/>
      <c r="F896" s="74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ht="18.0" customHeight="1">
      <c r="A897" s="70"/>
      <c r="B897" s="70"/>
      <c r="C897" s="73"/>
      <c r="D897" s="70"/>
      <c r="E897" s="70"/>
      <c r="F897" s="74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ht="18.0" customHeight="1">
      <c r="A898" s="70"/>
      <c r="B898" s="70"/>
      <c r="C898" s="73"/>
      <c r="D898" s="70"/>
      <c r="E898" s="70"/>
      <c r="F898" s="74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ht="18.0" customHeight="1">
      <c r="A899" s="70"/>
      <c r="B899" s="70"/>
      <c r="C899" s="73"/>
      <c r="D899" s="70"/>
      <c r="E899" s="70"/>
      <c r="F899" s="74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ht="18.0" customHeight="1">
      <c r="A900" s="70"/>
      <c r="B900" s="70"/>
      <c r="C900" s="73"/>
      <c r="D900" s="70"/>
      <c r="E900" s="70"/>
      <c r="F900" s="74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ht="18.0" customHeight="1">
      <c r="A901" s="70"/>
      <c r="B901" s="70"/>
      <c r="C901" s="73"/>
      <c r="D901" s="70"/>
      <c r="E901" s="70"/>
      <c r="F901" s="74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ht="18.0" customHeight="1">
      <c r="A902" s="70"/>
      <c r="B902" s="70"/>
      <c r="C902" s="73"/>
      <c r="D902" s="70"/>
      <c r="E902" s="70"/>
      <c r="F902" s="74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ht="18.0" customHeight="1">
      <c r="A903" s="70"/>
      <c r="B903" s="70"/>
      <c r="C903" s="73"/>
      <c r="D903" s="70"/>
      <c r="E903" s="70"/>
      <c r="F903" s="74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ht="18.0" customHeight="1">
      <c r="A904" s="70"/>
      <c r="B904" s="70"/>
      <c r="C904" s="73"/>
      <c r="D904" s="70"/>
      <c r="E904" s="70"/>
      <c r="F904" s="74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ht="18.0" customHeight="1">
      <c r="A905" s="70"/>
      <c r="B905" s="70"/>
      <c r="C905" s="73"/>
      <c r="D905" s="70"/>
      <c r="E905" s="70"/>
      <c r="F905" s="74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ht="18.0" customHeight="1">
      <c r="A906" s="70"/>
      <c r="B906" s="70"/>
      <c r="C906" s="73"/>
      <c r="D906" s="70"/>
      <c r="E906" s="70"/>
      <c r="F906" s="74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ht="18.0" customHeight="1">
      <c r="A907" s="70"/>
      <c r="B907" s="70"/>
      <c r="C907" s="73"/>
      <c r="D907" s="70"/>
      <c r="E907" s="70"/>
      <c r="F907" s="74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ht="18.0" customHeight="1">
      <c r="A908" s="70"/>
      <c r="B908" s="70"/>
      <c r="C908" s="73"/>
      <c r="D908" s="70"/>
      <c r="E908" s="70"/>
      <c r="F908" s="74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ht="18.0" customHeight="1">
      <c r="A909" s="70"/>
      <c r="B909" s="70"/>
      <c r="C909" s="73"/>
      <c r="D909" s="70"/>
      <c r="E909" s="70"/>
      <c r="F909" s="74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ht="18.0" customHeight="1">
      <c r="A910" s="70"/>
      <c r="B910" s="70"/>
      <c r="C910" s="73"/>
      <c r="D910" s="70"/>
      <c r="E910" s="70"/>
      <c r="F910" s="74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ht="18.0" customHeight="1">
      <c r="A911" s="70"/>
      <c r="B911" s="70"/>
      <c r="C911" s="73"/>
      <c r="D911" s="70"/>
      <c r="E911" s="70"/>
      <c r="F911" s="74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ht="18.0" customHeight="1">
      <c r="A912" s="70"/>
      <c r="B912" s="70"/>
      <c r="C912" s="73"/>
      <c r="D912" s="70"/>
      <c r="E912" s="70"/>
      <c r="F912" s="74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ht="18.0" customHeight="1">
      <c r="A913" s="70"/>
      <c r="B913" s="70"/>
      <c r="C913" s="73"/>
      <c r="D913" s="70"/>
      <c r="E913" s="70"/>
      <c r="F913" s="74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ht="18.0" customHeight="1">
      <c r="A914" s="70"/>
      <c r="B914" s="70"/>
      <c r="C914" s="73"/>
      <c r="D914" s="70"/>
      <c r="E914" s="70"/>
      <c r="F914" s="74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ht="18.0" customHeight="1">
      <c r="A915" s="70"/>
      <c r="B915" s="70"/>
      <c r="C915" s="73"/>
      <c r="D915" s="70"/>
      <c r="E915" s="70"/>
      <c r="F915" s="74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ht="18.0" customHeight="1">
      <c r="A916" s="70"/>
      <c r="B916" s="70"/>
      <c r="C916" s="73"/>
      <c r="D916" s="70"/>
      <c r="E916" s="70"/>
      <c r="F916" s="74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ht="18.0" customHeight="1">
      <c r="A917" s="70"/>
      <c r="B917" s="70"/>
      <c r="C917" s="73"/>
      <c r="D917" s="70"/>
      <c r="E917" s="70"/>
      <c r="F917" s="74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ht="18.0" customHeight="1">
      <c r="A918" s="70"/>
      <c r="B918" s="70"/>
      <c r="C918" s="73"/>
      <c r="D918" s="70"/>
      <c r="E918" s="70"/>
      <c r="F918" s="74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ht="18.0" customHeight="1">
      <c r="A919" s="70"/>
      <c r="B919" s="70"/>
      <c r="C919" s="73"/>
      <c r="D919" s="70"/>
      <c r="E919" s="70"/>
      <c r="F919" s="74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ht="18.0" customHeight="1">
      <c r="A920" s="70"/>
      <c r="B920" s="70"/>
      <c r="C920" s="73"/>
      <c r="D920" s="70"/>
      <c r="E920" s="70"/>
      <c r="F920" s="74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ht="18.0" customHeight="1">
      <c r="A921" s="70"/>
      <c r="B921" s="70"/>
      <c r="C921" s="73"/>
      <c r="D921" s="70"/>
      <c r="E921" s="70"/>
      <c r="F921" s="74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ht="18.0" customHeight="1">
      <c r="A922" s="70"/>
      <c r="B922" s="70"/>
      <c r="C922" s="73"/>
      <c r="D922" s="70"/>
      <c r="E922" s="70"/>
      <c r="F922" s="74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ht="18.0" customHeight="1">
      <c r="A923" s="70"/>
      <c r="B923" s="70"/>
      <c r="C923" s="73"/>
      <c r="D923" s="70"/>
      <c r="E923" s="70"/>
      <c r="F923" s="74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ht="18.0" customHeight="1">
      <c r="A924" s="70"/>
      <c r="B924" s="70"/>
      <c r="C924" s="73"/>
      <c r="D924" s="70"/>
      <c r="E924" s="70"/>
      <c r="F924" s="74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ht="18.0" customHeight="1">
      <c r="A925" s="70"/>
      <c r="B925" s="70"/>
      <c r="C925" s="73"/>
      <c r="D925" s="70"/>
      <c r="E925" s="70"/>
      <c r="F925" s="74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ht="18.0" customHeight="1">
      <c r="A926" s="70"/>
      <c r="B926" s="70"/>
      <c r="C926" s="73"/>
      <c r="D926" s="70"/>
      <c r="E926" s="70"/>
      <c r="F926" s="74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ht="18.0" customHeight="1">
      <c r="A927" s="70"/>
      <c r="B927" s="70"/>
      <c r="C927" s="73"/>
      <c r="D927" s="70"/>
      <c r="E927" s="70"/>
      <c r="F927" s="74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ht="18.0" customHeight="1">
      <c r="A928" s="70"/>
      <c r="B928" s="70"/>
      <c r="C928" s="73"/>
      <c r="D928" s="70"/>
      <c r="E928" s="70"/>
      <c r="F928" s="74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ht="18.0" customHeight="1">
      <c r="A929" s="70"/>
      <c r="B929" s="70"/>
      <c r="C929" s="73"/>
      <c r="D929" s="70"/>
      <c r="E929" s="70"/>
      <c r="F929" s="74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ht="18.0" customHeight="1">
      <c r="A930" s="70"/>
      <c r="B930" s="70"/>
      <c r="C930" s="73"/>
      <c r="D930" s="70"/>
      <c r="E930" s="70"/>
      <c r="F930" s="74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ht="18.0" customHeight="1">
      <c r="A931" s="70"/>
      <c r="B931" s="70"/>
      <c r="C931" s="73"/>
      <c r="D931" s="70"/>
      <c r="E931" s="70"/>
      <c r="F931" s="74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ht="18.0" customHeight="1">
      <c r="A932" s="70"/>
      <c r="B932" s="70"/>
      <c r="C932" s="73"/>
      <c r="D932" s="70"/>
      <c r="E932" s="70"/>
      <c r="F932" s="74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ht="18.0" customHeight="1">
      <c r="A933" s="70"/>
      <c r="B933" s="70"/>
      <c r="C933" s="73"/>
      <c r="D933" s="70"/>
      <c r="E933" s="70"/>
      <c r="F933" s="74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ht="18.0" customHeight="1">
      <c r="A934" s="70"/>
      <c r="B934" s="70"/>
      <c r="C934" s="73"/>
      <c r="D934" s="70"/>
      <c r="E934" s="70"/>
      <c r="F934" s="74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ht="18.0" customHeight="1">
      <c r="A935" s="70"/>
      <c r="B935" s="70"/>
      <c r="C935" s="73"/>
      <c r="D935" s="70"/>
      <c r="E935" s="70"/>
      <c r="F935" s="74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ht="18.0" customHeight="1">
      <c r="A936" s="70"/>
      <c r="B936" s="70"/>
      <c r="C936" s="73"/>
      <c r="D936" s="70"/>
      <c r="E936" s="70"/>
      <c r="F936" s="74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ht="18.0" customHeight="1">
      <c r="A937" s="70"/>
      <c r="B937" s="70"/>
      <c r="C937" s="73"/>
      <c r="D937" s="70"/>
      <c r="E937" s="70"/>
      <c r="F937" s="74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ht="18.0" customHeight="1">
      <c r="A938" s="70"/>
      <c r="B938" s="70"/>
      <c r="C938" s="73"/>
      <c r="D938" s="70"/>
      <c r="E938" s="70"/>
      <c r="F938" s="74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ht="18.0" customHeight="1">
      <c r="A939" s="70"/>
      <c r="B939" s="70"/>
      <c r="C939" s="73"/>
      <c r="D939" s="70"/>
      <c r="E939" s="70"/>
      <c r="F939" s="74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ht="18.0" customHeight="1">
      <c r="A940" s="70"/>
      <c r="B940" s="70"/>
      <c r="C940" s="73"/>
      <c r="D940" s="70"/>
      <c r="E940" s="70"/>
      <c r="F940" s="74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ht="18.0" customHeight="1">
      <c r="A941" s="70"/>
      <c r="B941" s="70"/>
      <c r="C941" s="73"/>
      <c r="D941" s="70"/>
      <c r="E941" s="70"/>
      <c r="F941" s="74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ht="18.0" customHeight="1">
      <c r="A942" s="70"/>
      <c r="B942" s="70"/>
      <c r="C942" s="73"/>
      <c r="D942" s="70"/>
      <c r="E942" s="70"/>
      <c r="F942" s="74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ht="18.0" customHeight="1">
      <c r="A943" s="70"/>
      <c r="B943" s="70"/>
      <c r="C943" s="73"/>
      <c r="D943" s="70"/>
      <c r="E943" s="70"/>
      <c r="F943" s="74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ht="18.0" customHeight="1">
      <c r="A944" s="70"/>
      <c r="B944" s="70"/>
      <c r="C944" s="73"/>
      <c r="D944" s="70"/>
      <c r="E944" s="70"/>
      <c r="F944" s="74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ht="18.0" customHeight="1">
      <c r="A945" s="70"/>
      <c r="B945" s="70"/>
      <c r="C945" s="73"/>
      <c r="D945" s="70"/>
      <c r="E945" s="70"/>
      <c r="F945" s="74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ht="18.0" customHeight="1">
      <c r="A946" s="70"/>
      <c r="B946" s="70"/>
      <c r="C946" s="73"/>
      <c r="D946" s="70"/>
      <c r="E946" s="70"/>
      <c r="F946" s="74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ht="18.0" customHeight="1">
      <c r="A947" s="70"/>
      <c r="B947" s="70"/>
      <c r="C947" s="73"/>
      <c r="D947" s="70"/>
      <c r="E947" s="70"/>
      <c r="F947" s="74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ht="18.0" customHeight="1">
      <c r="A948" s="70"/>
      <c r="B948" s="70"/>
      <c r="C948" s="73"/>
      <c r="D948" s="70"/>
      <c r="E948" s="70"/>
      <c r="F948" s="74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ht="18.0" customHeight="1">
      <c r="A949" s="70"/>
      <c r="B949" s="70"/>
      <c r="C949" s="73"/>
      <c r="D949" s="70"/>
      <c r="E949" s="70"/>
      <c r="F949" s="74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ht="18.0" customHeight="1">
      <c r="A950" s="70"/>
      <c r="B950" s="70"/>
      <c r="C950" s="73"/>
      <c r="D950" s="70"/>
      <c r="E950" s="70"/>
      <c r="F950" s="74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ht="18.0" customHeight="1">
      <c r="A951" s="70"/>
      <c r="B951" s="70"/>
      <c r="C951" s="73"/>
      <c r="D951" s="70"/>
      <c r="E951" s="70"/>
      <c r="F951" s="74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ht="18.0" customHeight="1">
      <c r="A952" s="70"/>
      <c r="B952" s="70"/>
      <c r="C952" s="73"/>
      <c r="D952" s="70"/>
      <c r="E952" s="70"/>
      <c r="F952" s="74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ht="18.0" customHeight="1">
      <c r="A953" s="70"/>
      <c r="B953" s="70"/>
      <c r="C953" s="73"/>
      <c r="D953" s="70"/>
      <c r="E953" s="70"/>
      <c r="F953" s="74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ht="18.0" customHeight="1">
      <c r="A954" s="70"/>
      <c r="B954" s="70"/>
      <c r="C954" s="73"/>
      <c r="D954" s="70"/>
      <c r="E954" s="70"/>
      <c r="F954" s="74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ht="18.0" customHeight="1">
      <c r="A955" s="70"/>
      <c r="B955" s="70"/>
      <c r="C955" s="73"/>
      <c r="D955" s="70"/>
      <c r="E955" s="70"/>
      <c r="F955" s="74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ht="18.0" customHeight="1">
      <c r="A956" s="70"/>
      <c r="B956" s="70"/>
      <c r="C956" s="73"/>
      <c r="D956" s="70"/>
      <c r="E956" s="70"/>
      <c r="F956" s="74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ht="18.0" customHeight="1">
      <c r="A957" s="70"/>
      <c r="B957" s="70"/>
      <c r="C957" s="73"/>
      <c r="D957" s="70"/>
      <c r="E957" s="70"/>
      <c r="F957" s="74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ht="18.0" customHeight="1">
      <c r="A958" s="70"/>
      <c r="B958" s="70"/>
      <c r="C958" s="73"/>
      <c r="D958" s="70"/>
      <c r="E958" s="70"/>
      <c r="F958" s="74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ht="18.0" customHeight="1">
      <c r="A959" s="70"/>
      <c r="B959" s="70"/>
      <c r="C959" s="73"/>
      <c r="D959" s="70"/>
      <c r="E959" s="70"/>
      <c r="F959" s="74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ht="18.0" customHeight="1">
      <c r="A960" s="70"/>
      <c r="B960" s="70"/>
      <c r="C960" s="73"/>
      <c r="D960" s="70"/>
      <c r="E960" s="70"/>
      <c r="F960" s="74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ht="18.0" customHeight="1">
      <c r="A961" s="70"/>
      <c r="B961" s="70"/>
      <c r="C961" s="73"/>
      <c r="D961" s="70"/>
      <c r="E961" s="70"/>
      <c r="F961" s="74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ht="18.0" customHeight="1">
      <c r="A962" s="70"/>
      <c r="B962" s="70"/>
      <c r="C962" s="73"/>
      <c r="D962" s="70"/>
      <c r="E962" s="70"/>
      <c r="F962" s="74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ht="18.0" customHeight="1">
      <c r="A963" s="70"/>
      <c r="B963" s="70"/>
      <c r="C963" s="73"/>
      <c r="D963" s="70"/>
      <c r="E963" s="70"/>
      <c r="F963" s="74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ht="18.0" customHeight="1">
      <c r="A964" s="70"/>
      <c r="B964" s="70"/>
      <c r="C964" s="73"/>
      <c r="D964" s="70"/>
      <c r="E964" s="70"/>
      <c r="F964" s="74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ht="18.0" customHeight="1">
      <c r="A965" s="70"/>
      <c r="B965" s="70"/>
      <c r="C965" s="73"/>
      <c r="D965" s="70"/>
      <c r="E965" s="70"/>
      <c r="F965" s="74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ht="18.0" customHeight="1">
      <c r="A966" s="70"/>
      <c r="B966" s="70"/>
      <c r="C966" s="73"/>
      <c r="D966" s="70"/>
      <c r="E966" s="70"/>
      <c r="F966" s="74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ht="18.0" customHeight="1">
      <c r="A967" s="70"/>
      <c r="B967" s="70"/>
      <c r="C967" s="73"/>
      <c r="D967" s="70"/>
      <c r="E967" s="70"/>
      <c r="F967" s="74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ht="18.0" customHeight="1">
      <c r="A968" s="70"/>
      <c r="B968" s="70"/>
      <c r="C968" s="73"/>
      <c r="D968" s="70"/>
      <c r="E968" s="70"/>
      <c r="F968" s="74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ht="18.0" customHeight="1">
      <c r="A969" s="70"/>
      <c r="B969" s="70"/>
      <c r="C969" s="73"/>
      <c r="D969" s="70"/>
      <c r="E969" s="70"/>
      <c r="F969" s="74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ht="18.0" customHeight="1">
      <c r="A970" s="70"/>
      <c r="B970" s="70"/>
      <c r="C970" s="73"/>
      <c r="D970" s="70"/>
      <c r="E970" s="70"/>
      <c r="F970" s="74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ht="18.0" customHeight="1">
      <c r="A971" s="70"/>
      <c r="B971" s="70"/>
      <c r="C971" s="73"/>
      <c r="D971" s="70"/>
      <c r="E971" s="70"/>
      <c r="F971" s="74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ht="18.0" customHeight="1">
      <c r="A972" s="70"/>
      <c r="B972" s="70"/>
      <c r="C972" s="73"/>
      <c r="D972" s="70"/>
      <c r="E972" s="70"/>
      <c r="F972" s="74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ht="18.0" customHeight="1">
      <c r="A973" s="70"/>
      <c r="B973" s="70"/>
      <c r="C973" s="73"/>
      <c r="D973" s="70"/>
      <c r="E973" s="70"/>
      <c r="F973" s="74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ht="18.0" customHeight="1">
      <c r="A974" s="70"/>
      <c r="B974" s="70"/>
      <c r="C974" s="73"/>
      <c r="D974" s="70"/>
      <c r="E974" s="70"/>
      <c r="F974" s="74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ht="18.0" customHeight="1">
      <c r="A975" s="70"/>
      <c r="B975" s="70"/>
      <c r="C975" s="73"/>
      <c r="D975" s="70"/>
      <c r="E975" s="70"/>
      <c r="F975" s="74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ht="18.0" customHeight="1">
      <c r="A976" s="70"/>
      <c r="B976" s="70"/>
      <c r="C976" s="73"/>
      <c r="D976" s="70"/>
      <c r="E976" s="70"/>
      <c r="F976" s="74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ht="18.0" customHeight="1">
      <c r="A977" s="70"/>
      <c r="B977" s="70"/>
      <c r="C977" s="73"/>
      <c r="D977" s="70"/>
      <c r="E977" s="70"/>
      <c r="F977" s="74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ht="18.0" customHeight="1">
      <c r="A978" s="70"/>
      <c r="B978" s="70"/>
      <c r="C978" s="73"/>
      <c r="D978" s="70"/>
      <c r="E978" s="70"/>
      <c r="F978" s="74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ht="18.0" customHeight="1">
      <c r="A979" s="70"/>
      <c r="B979" s="70"/>
      <c r="C979" s="73"/>
      <c r="D979" s="70"/>
      <c r="E979" s="70"/>
      <c r="F979" s="74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ht="18.0" customHeight="1">
      <c r="A980" s="70"/>
      <c r="B980" s="70"/>
      <c r="C980" s="73"/>
      <c r="D980" s="70"/>
      <c r="E980" s="70"/>
      <c r="F980" s="74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ht="18.0" customHeight="1">
      <c r="A981" s="70"/>
      <c r="B981" s="70"/>
      <c r="C981" s="73"/>
      <c r="D981" s="70"/>
      <c r="E981" s="70"/>
      <c r="F981" s="74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ht="18.0" customHeight="1">
      <c r="A982" s="70"/>
      <c r="B982" s="70"/>
      <c r="C982" s="73"/>
      <c r="D982" s="70"/>
      <c r="E982" s="70"/>
      <c r="F982" s="74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ht="18.0" customHeight="1">
      <c r="A983" s="70"/>
      <c r="B983" s="70"/>
      <c r="C983" s="73"/>
      <c r="D983" s="70"/>
      <c r="E983" s="70"/>
      <c r="F983" s="74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ht="18.0" customHeight="1">
      <c r="A984" s="70"/>
      <c r="B984" s="70"/>
      <c r="C984" s="73"/>
      <c r="D984" s="70"/>
      <c r="E984" s="70"/>
      <c r="F984" s="74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ht="18.0" customHeight="1">
      <c r="A985" s="70"/>
      <c r="B985" s="70"/>
      <c r="C985" s="73"/>
      <c r="D985" s="70"/>
      <c r="E985" s="70"/>
      <c r="F985" s="74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ht="18.0" customHeight="1">
      <c r="A986" s="70"/>
      <c r="B986" s="70"/>
      <c r="C986" s="73"/>
      <c r="D986" s="70"/>
      <c r="E986" s="70"/>
      <c r="F986" s="74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ht="18.0" customHeight="1">
      <c r="A987" s="70"/>
      <c r="B987" s="70"/>
      <c r="C987" s="73"/>
      <c r="D987" s="70"/>
      <c r="E987" s="70"/>
      <c r="F987" s="74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ht="18.0" customHeight="1">
      <c r="A988" s="70"/>
      <c r="B988" s="70"/>
      <c r="C988" s="73"/>
      <c r="D988" s="70"/>
      <c r="E988" s="70"/>
      <c r="F988" s="74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ht="18.0" customHeight="1">
      <c r="A989" s="70"/>
      <c r="B989" s="70"/>
      <c r="C989" s="73"/>
      <c r="D989" s="70"/>
      <c r="E989" s="70"/>
      <c r="F989" s="74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ht="18.0" customHeight="1">
      <c r="A990" s="70"/>
      <c r="B990" s="70"/>
      <c r="C990" s="73"/>
      <c r="D990" s="70"/>
      <c r="E990" s="70"/>
      <c r="F990" s="74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ht="18.0" customHeight="1">
      <c r="A991" s="70"/>
      <c r="B991" s="70"/>
      <c r="C991" s="73"/>
      <c r="D991" s="70"/>
      <c r="E991" s="70"/>
      <c r="F991" s="74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ht="18.0" customHeight="1">
      <c r="A992" s="70"/>
      <c r="B992" s="70"/>
      <c r="C992" s="73"/>
      <c r="D992" s="70"/>
      <c r="E992" s="70"/>
      <c r="F992" s="74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ht="18.0" customHeight="1">
      <c r="A993" s="70"/>
      <c r="B993" s="70"/>
      <c r="C993" s="73"/>
      <c r="D993" s="70"/>
      <c r="E993" s="70"/>
      <c r="F993" s="74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ht="18.0" customHeight="1">
      <c r="A994" s="70"/>
      <c r="B994" s="70"/>
      <c r="C994" s="73"/>
      <c r="D994" s="70"/>
      <c r="E994" s="70"/>
      <c r="F994" s="74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ht="18.0" customHeight="1">
      <c r="A995" s="70"/>
      <c r="B995" s="70"/>
      <c r="C995" s="73"/>
      <c r="D995" s="70"/>
      <c r="E995" s="70"/>
      <c r="F995" s="74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ht="18.0" customHeight="1">
      <c r="A996" s="70"/>
      <c r="B996" s="70"/>
      <c r="C996" s="73"/>
      <c r="D996" s="70"/>
      <c r="E996" s="70"/>
      <c r="F996" s="74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ht="18.0" customHeight="1">
      <c r="A997" s="70"/>
      <c r="B997" s="70"/>
      <c r="C997" s="73"/>
      <c r="D997" s="70"/>
      <c r="E997" s="70"/>
      <c r="F997" s="74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ht="18.0" customHeight="1">
      <c r="A998" s="70"/>
      <c r="B998" s="70"/>
      <c r="C998" s="73"/>
      <c r="D998" s="70"/>
      <c r="E998" s="70"/>
      <c r="F998" s="74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ht="18.0" customHeight="1">
      <c r="A999" s="70"/>
      <c r="B999" s="70"/>
      <c r="C999" s="73"/>
      <c r="D999" s="70"/>
      <c r="E999" s="70"/>
      <c r="F999" s="74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ht="18.0" customHeight="1">
      <c r="A1000" s="70"/>
      <c r="B1000" s="70"/>
      <c r="C1000" s="73"/>
      <c r="D1000" s="70"/>
      <c r="E1000" s="70"/>
      <c r="F1000" s="74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</sheetData>
  <dataValidations>
    <dataValidation type="list" allowBlank="1" showErrorMessage="1" sqref="B1:F1">
      <formula1>'HelpDesk Data'!$C$1:$M$1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9.75"/>
    <col customWidth="1" min="2" max="2" width="16.0"/>
    <col customWidth="1" min="3" max="9" width="11.75"/>
    <col customWidth="1" min="10" max="26" width="8.63"/>
  </cols>
  <sheetData>
    <row r="1" ht="14.25" customHeight="1">
      <c r="A1" s="45" t="s">
        <v>127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0" t="s">
        <v>83</v>
      </c>
      <c r="B2" s="21"/>
      <c r="C2" s="30" t="s">
        <v>3310</v>
      </c>
      <c r="D2" s="30" t="s">
        <v>3311</v>
      </c>
      <c r="E2" s="54" t="s">
        <v>3312</v>
      </c>
      <c r="F2" s="30" t="s">
        <v>3313</v>
      </c>
      <c r="G2" s="30" t="s">
        <v>3314</v>
      </c>
      <c r="H2" s="30" t="s">
        <v>3315</v>
      </c>
      <c r="I2" s="30" t="s">
        <v>3316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0" t="s">
        <v>129</v>
      </c>
      <c r="B3" s="21"/>
      <c r="C3" s="30" t="s">
        <v>3320</v>
      </c>
      <c r="D3" s="30" t="s">
        <v>3321</v>
      </c>
      <c r="E3" s="30" t="s">
        <v>3322</v>
      </c>
      <c r="F3" s="30" t="s">
        <v>3323</v>
      </c>
      <c r="G3" s="54" t="s">
        <v>3324</v>
      </c>
      <c r="H3" s="30" t="s">
        <v>3325</v>
      </c>
      <c r="I3" s="30" t="s">
        <v>3326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40" t="s">
        <v>86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40" t="s">
        <v>132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0" t="s">
        <v>133</v>
      </c>
      <c r="B6" s="21"/>
      <c r="C6" s="22" t="s">
        <v>3327</v>
      </c>
      <c r="D6" s="22" t="s">
        <v>3328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40" t="s">
        <v>87</v>
      </c>
      <c r="B7" s="21"/>
      <c r="C7" s="75">
        <v>1.0</v>
      </c>
      <c r="D7" s="75">
        <v>3.0</v>
      </c>
      <c r="E7" s="30" t="str">
        <f t="shared" ref="E7:E8" si="1">INDEX($C$2:$I$3,C7,D7)</f>
        <v>Tuesday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40" t="s">
        <v>134</v>
      </c>
      <c r="B8" s="21"/>
      <c r="C8" s="75">
        <v>2.0</v>
      </c>
      <c r="D8" s="75">
        <v>5.0</v>
      </c>
      <c r="E8" s="30" t="str">
        <f t="shared" si="1"/>
        <v>May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40" t="s">
        <v>288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40" t="s">
        <v>289</v>
      </c>
      <c r="B10" s="21"/>
      <c r="C10" s="30" t="s">
        <v>3310</v>
      </c>
      <c r="D10" s="30" t="s">
        <v>3311</v>
      </c>
      <c r="E10" s="30" t="s">
        <v>3312</v>
      </c>
      <c r="F10" s="21"/>
      <c r="G10" s="30" t="s">
        <v>3314</v>
      </c>
      <c r="H10" s="54" t="s">
        <v>3315</v>
      </c>
      <c r="I10" s="30" t="s">
        <v>3316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40" t="s">
        <v>90</v>
      </c>
      <c r="B11" s="21"/>
      <c r="C11" s="30" t="s">
        <v>3320</v>
      </c>
      <c r="D11" s="30" t="s">
        <v>3321</v>
      </c>
      <c r="E11" s="30" t="s">
        <v>3322</v>
      </c>
      <c r="F11" s="21"/>
      <c r="G11" s="30" t="s">
        <v>3324</v>
      </c>
      <c r="H11" s="30" t="s">
        <v>3325</v>
      </c>
      <c r="I11" s="30" t="s">
        <v>3326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40" t="s">
        <v>135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40" t="s">
        <v>136</v>
      </c>
      <c r="B13" s="21"/>
      <c r="C13" s="21"/>
      <c r="D13" s="21">
        <v>1.0</v>
      </c>
      <c r="E13" s="21"/>
      <c r="F13" s="21"/>
      <c r="G13" s="21"/>
      <c r="H13" s="21">
        <v>2.0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40" t="s">
        <v>137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40" t="s">
        <v>91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21"/>
      <c r="B16" s="21"/>
      <c r="C16" s="21"/>
      <c r="D16" s="21"/>
      <c r="E16" s="21"/>
      <c r="F16" s="21"/>
      <c r="G16" s="21" t="str">
        <f>INDEX((C10:E11,G10:I11),1,2,2)</f>
        <v>#ERROR!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75">
        <v>5.0</v>
      </c>
      <c r="B18" s="40" t="str">
        <f t="array" ref="B18">INDEX(A2:A15,A18,1)</f>
        <v>Kratika Bhatnagar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75">
        <v>9.0</v>
      </c>
      <c r="B19" s="40" t="str">
        <f t="array" ref="B19">INDEX(A1:A15,A19,1)</f>
        <v>Ajaj Kumar Rana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00"/>
    <pageSetUpPr/>
  </sheetPr>
  <sheetViews>
    <sheetView showGridLines="0" workbookViewId="0"/>
  </sheetViews>
  <sheetFormatPr customHeight="1" defaultColWidth="12.63" defaultRowHeight="15.0"/>
  <cols>
    <col customWidth="1" min="1" max="1" width="8.25"/>
    <col customWidth="1" min="2" max="3" width="21.38"/>
    <col customWidth="1" min="4" max="4" width="34.0"/>
    <col customWidth="1" min="5" max="12" width="21.38"/>
    <col customWidth="1" min="13" max="13" width="16.38"/>
    <col customWidth="1" min="14" max="26" width="21.38"/>
  </cols>
  <sheetData>
    <row r="1" ht="19.5" customHeight="1">
      <c r="A1" s="67" t="s">
        <v>811</v>
      </c>
      <c r="B1" s="67" t="s">
        <v>813</v>
      </c>
      <c r="C1" s="67" t="s">
        <v>814</v>
      </c>
      <c r="D1" s="68" t="s">
        <v>815</v>
      </c>
      <c r="E1" s="67" t="s">
        <v>3329</v>
      </c>
      <c r="F1" s="69" t="s">
        <v>816</v>
      </c>
      <c r="G1" s="67" t="s">
        <v>817</v>
      </c>
      <c r="H1" s="67" t="s">
        <v>818</v>
      </c>
      <c r="I1" s="69" t="s">
        <v>293</v>
      </c>
      <c r="J1" s="69" t="s">
        <v>819</v>
      </c>
      <c r="K1" s="69" t="s">
        <v>820</v>
      </c>
      <c r="L1" s="69" t="s">
        <v>821</v>
      </c>
      <c r="M1" s="67" t="s">
        <v>822</v>
      </c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18.0" customHeight="1">
      <c r="A2" s="30">
        <v>1.0</v>
      </c>
      <c r="B2" s="39">
        <v>39845.41483796296</v>
      </c>
      <c r="C2" s="39">
        <v>39864.71270833333</v>
      </c>
      <c r="D2" s="40" t="s">
        <v>824</v>
      </c>
      <c r="E2" s="30" t="s">
        <v>823</v>
      </c>
      <c r="F2" s="31" t="s">
        <v>825</v>
      </c>
      <c r="G2" s="30">
        <v>2904637.0</v>
      </c>
      <c r="H2" s="30">
        <v>9.955999015E9</v>
      </c>
      <c r="I2" s="31" t="s">
        <v>826</v>
      </c>
      <c r="J2" s="31" t="s">
        <v>827</v>
      </c>
      <c r="K2" s="31" t="s">
        <v>828</v>
      </c>
      <c r="L2" s="31" t="s">
        <v>829</v>
      </c>
      <c r="M2" s="30" t="s">
        <v>830</v>
      </c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18.0" customHeight="1">
      <c r="A3" s="30">
        <v>2.0</v>
      </c>
      <c r="B3" s="39">
        <v>39845.65115740741</v>
      </c>
      <c r="C3" s="39">
        <v>39856.68174768519</v>
      </c>
      <c r="D3" s="40" t="s">
        <v>832</v>
      </c>
      <c r="E3" s="30" t="s">
        <v>831</v>
      </c>
      <c r="F3" s="31" t="s">
        <v>833</v>
      </c>
      <c r="G3" s="30">
        <v>4.1323297E7</v>
      </c>
      <c r="H3" s="30">
        <v>9.9992249E9</v>
      </c>
      <c r="I3" s="31" t="s">
        <v>826</v>
      </c>
      <c r="J3" s="31" t="s">
        <v>834</v>
      </c>
      <c r="K3" s="31" t="s">
        <v>835</v>
      </c>
      <c r="L3" s="31" t="s">
        <v>836</v>
      </c>
      <c r="M3" s="30" t="s">
        <v>830</v>
      </c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18.0" customHeight="1">
      <c r="A4" s="30">
        <v>3.0</v>
      </c>
      <c r="B4" s="39">
        <v>39845.870787037034</v>
      </c>
      <c r="C4" s="39">
        <v>39857.720034722224</v>
      </c>
      <c r="D4" s="40" t="s">
        <v>838</v>
      </c>
      <c r="E4" s="30" t="s">
        <v>837</v>
      </c>
      <c r="F4" s="31" t="s">
        <v>833</v>
      </c>
      <c r="G4" s="30">
        <v>9.81812222E9</v>
      </c>
      <c r="H4" s="30">
        <v>9.81852222E9</v>
      </c>
      <c r="I4" s="31" t="s">
        <v>826</v>
      </c>
      <c r="J4" s="31" t="s">
        <v>839</v>
      </c>
      <c r="K4" s="31" t="s">
        <v>840</v>
      </c>
      <c r="L4" s="31" t="s">
        <v>841</v>
      </c>
      <c r="M4" s="30" t="s">
        <v>830</v>
      </c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18.0" customHeight="1">
      <c r="A5" s="30">
        <v>4.0</v>
      </c>
      <c r="B5" s="71">
        <v>39846.34853009259</v>
      </c>
      <c r="C5" s="39">
        <v>39863.767696759256</v>
      </c>
      <c r="D5" s="40" t="s">
        <v>843</v>
      </c>
      <c r="E5" s="30" t="s">
        <v>842</v>
      </c>
      <c r="F5" s="64" t="s">
        <v>844</v>
      </c>
      <c r="G5" s="65">
        <v>3019107.0</v>
      </c>
      <c r="H5" s="65">
        <v>9.514018637E9</v>
      </c>
      <c r="I5" s="64" t="s">
        <v>826</v>
      </c>
      <c r="J5" s="64" t="s">
        <v>845</v>
      </c>
      <c r="K5" s="64" t="s">
        <v>846</v>
      </c>
      <c r="L5" s="31" t="s">
        <v>847</v>
      </c>
      <c r="M5" s="30" t="s">
        <v>830</v>
      </c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18.0" customHeight="1">
      <c r="A6" s="30">
        <v>5.0</v>
      </c>
      <c r="B6" s="71">
        <v>39846.41668981482</v>
      </c>
      <c r="C6" s="39"/>
      <c r="D6" s="40" t="s">
        <v>849</v>
      </c>
      <c r="E6" s="65" t="s">
        <v>848</v>
      </c>
      <c r="F6" s="64" t="s">
        <v>850</v>
      </c>
      <c r="G6" s="65">
        <v>9.752353537E9</v>
      </c>
      <c r="H6" s="65">
        <v>9.752353537E9</v>
      </c>
      <c r="I6" s="64" t="s">
        <v>826</v>
      </c>
      <c r="J6" s="64" t="s">
        <v>851</v>
      </c>
      <c r="K6" s="64" t="s">
        <v>852</v>
      </c>
      <c r="L6" s="31" t="s">
        <v>853</v>
      </c>
      <c r="M6" s="30" t="s">
        <v>854</v>
      </c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ht="18.0" customHeight="1">
      <c r="A7" s="30">
        <v>6.0</v>
      </c>
      <c r="B7" s="71">
        <v>39846.429814814815</v>
      </c>
      <c r="C7" s="39">
        <v>39846.74810185185</v>
      </c>
      <c r="D7" s="40" t="s">
        <v>856</v>
      </c>
      <c r="E7" s="65" t="s">
        <v>855</v>
      </c>
      <c r="F7" s="64" t="s">
        <v>833</v>
      </c>
      <c r="G7" s="65">
        <v>9.910657065E9</v>
      </c>
      <c r="H7" s="65">
        <v>9.910657174E9</v>
      </c>
      <c r="I7" s="64" t="s">
        <v>826</v>
      </c>
      <c r="J7" s="64" t="s">
        <v>857</v>
      </c>
      <c r="K7" s="64" t="s">
        <v>858</v>
      </c>
      <c r="L7" s="31" t="s">
        <v>859</v>
      </c>
      <c r="M7" s="30" t="s">
        <v>830</v>
      </c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ht="18.0" customHeight="1">
      <c r="A8" s="30">
        <v>7.0</v>
      </c>
      <c r="B8" s="71">
        <v>39846.538831018515</v>
      </c>
      <c r="C8" s="39">
        <v>39853.65047453704</v>
      </c>
      <c r="D8" s="40" t="s">
        <v>861</v>
      </c>
      <c r="E8" s="65" t="s">
        <v>860</v>
      </c>
      <c r="F8" s="64" t="s">
        <v>862</v>
      </c>
      <c r="G8" s="65">
        <v>4.1510762E7</v>
      </c>
      <c r="H8" s="65">
        <v>9.008022633E9</v>
      </c>
      <c r="I8" s="64" t="s">
        <v>826</v>
      </c>
      <c r="J8" s="64" t="s">
        <v>827</v>
      </c>
      <c r="K8" s="64" t="s">
        <v>863</v>
      </c>
      <c r="L8" s="31" t="s">
        <v>864</v>
      </c>
      <c r="M8" s="30" t="s">
        <v>830</v>
      </c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ht="18.0" customHeight="1">
      <c r="A9" s="30">
        <v>8.0</v>
      </c>
      <c r="B9" s="71">
        <v>39846.55432870371</v>
      </c>
      <c r="C9" s="39">
        <v>39847.49460648148</v>
      </c>
      <c r="D9" s="40" t="s">
        <v>866</v>
      </c>
      <c r="E9" s="65" t="s">
        <v>865</v>
      </c>
      <c r="F9" s="64" t="s">
        <v>833</v>
      </c>
      <c r="G9" s="65">
        <v>9.899388E9</v>
      </c>
      <c r="H9" s="65">
        <v>9.87336666E9</v>
      </c>
      <c r="I9" s="64" t="s">
        <v>826</v>
      </c>
      <c r="J9" s="64" t="s">
        <v>867</v>
      </c>
      <c r="K9" s="64" t="s">
        <v>868</v>
      </c>
      <c r="L9" s="31" t="s">
        <v>869</v>
      </c>
      <c r="M9" s="30" t="s">
        <v>830</v>
      </c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18.0" customHeight="1">
      <c r="A10" s="30">
        <v>9.0</v>
      </c>
      <c r="B10" s="71">
        <v>39846.55913194444</v>
      </c>
      <c r="C10" s="39"/>
      <c r="D10" s="40" t="s">
        <v>871</v>
      </c>
      <c r="E10" s="65" t="s">
        <v>870</v>
      </c>
      <c r="F10" s="64" t="s">
        <v>872</v>
      </c>
      <c r="G10" s="65">
        <v>9.415022405E9</v>
      </c>
      <c r="H10" s="65">
        <v>9.415022405E9</v>
      </c>
      <c r="I10" s="64" t="s">
        <v>826</v>
      </c>
      <c r="J10" s="64" t="s">
        <v>873</v>
      </c>
      <c r="K10" s="64" t="s">
        <v>858</v>
      </c>
      <c r="L10" s="31" t="s">
        <v>874</v>
      </c>
      <c r="M10" s="30" t="s">
        <v>854</v>
      </c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ht="18.0" customHeight="1">
      <c r="A11" s="30">
        <v>10.0</v>
      </c>
      <c r="B11" s="71">
        <v>39846.57096064815</v>
      </c>
      <c r="C11" s="39">
        <v>39853.729097222225</v>
      </c>
      <c r="D11" s="40" t="s">
        <v>876</v>
      </c>
      <c r="E11" s="65" t="s">
        <v>875</v>
      </c>
      <c r="F11" s="64" t="s">
        <v>877</v>
      </c>
      <c r="G11" s="65">
        <v>4.15406E7</v>
      </c>
      <c r="H11" s="65">
        <v>9.899936084E9</v>
      </c>
      <c r="I11" s="64" t="s">
        <v>826</v>
      </c>
      <c r="J11" s="64" t="s">
        <v>878</v>
      </c>
      <c r="K11" s="64" t="s">
        <v>858</v>
      </c>
      <c r="L11" s="31" t="s">
        <v>879</v>
      </c>
      <c r="M11" s="30" t="s">
        <v>830</v>
      </c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18.0" customHeight="1">
      <c r="A12" s="30">
        <v>11.0</v>
      </c>
      <c r="B12" s="71">
        <v>39846.5847337963</v>
      </c>
      <c r="C12" s="39"/>
      <c r="D12" s="40" t="s">
        <v>881</v>
      </c>
      <c r="E12" s="65" t="s">
        <v>880</v>
      </c>
      <c r="F12" s="64" t="s">
        <v>882</v>
      </c>
      <c r="G12" s="65">
        <v>9.417222004E9</v>
      </c>
      <c r="H12" s="65">
        <v>9.417222004E9</v>
      </c>
      <c r="I12" s="64" t="s">
        <v>826</v>
      </c>
      <c r="J12" s="64" t="s">
        <v>883</v>
      </c>
      <c r="K12" s="64" t="s">
        <v>858</v>
      </c>
      <c r="L12" s="31" t="s">
        <v>884</v>
      </c>
      <c r="M12" s="30" t="s">
        <v>854</v>
      </c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ht="18.0" customHeight="1">
      <c r="A13" s="30">
        <v>12.0</v>
      </c>
      <c r="B13" s="71">
        <v>39846.592627314814</v>
      </c>
      <c r="C13" s="39">
        <v>39851.49982638889</v>
      </c>
      <c r="D13" s="40" t="s">
        <v>886</v>
      </c>
      <c r="E13" s="65" t="s">
        <v>885</v>
      </c>
      <c r="F13" s="64" t="s">
        <v>887</v>
      </c>
      <c r="G13" s="65">
        <v>9.77945778E8</v>
      </c>
      <c r="H13" s="65">
        <v>9.417222004E9</v>
      </c>
      <c r="I13" s="64" t="s">
        <v>826</v>
      </c>
      <c r="J13" s="64" t="s">
        <v>883</v>
      </c>
      <c r="K13" s="64" t="s">
        <v>858</v>
      </c>
      <c r="L13" s="31" t="s">
        <v>888</v>
      </c>
      <c r="M13" s="30" t="s">
        <v>830</v>
      </c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18.0" customHeight="1">
      <c r="A14" s="30">
        <v>13.0</v>
      </c>
      <c r="B14" s="71">
        <v>39846.60581018519</v>
      </c>
      <c r="C14" s="39"/>
      <c r="D14" s="40" t="s">
        <v>890</v>
      </c>
      <c r="E14" s="65" t="s">
        <v>889</v>
      </c>
      <c r="F14" s="64" t="s">
        <v>891</v>
      </c>
      <c r="G14" s="65">
        <v>9.810010819E9</v>
      </c>
      <c r="H14" s="65">
        <v>9.35084686E9</v>
      </c>
      <c r="I14" s="64" t="s">
        <v>826</v>
      </c>
      <c r="J14" s="64" t="s">
        <v>892</v>
      </c>
      <c r="K14" s="64" t="s">
        <v>835</v>
      </c>
      <c r="L14" s="31" t="s">
        <v>893</v>
      </c>
      <c r="M14" s="30" t="s">
        <v>894</v>
      </c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18.0" customHeight="1">
      <c r="A15" s="30">
        <v>14.0</v>
      </c>
      <c r="B15" s="71">
        <v>39846.626539351855</v>
      </c>
      <c r="C15" s="39">
        <v>39865.750706018516</v>
      </c>
      <c r="D15" s="40" t="s">
        <v>896</v>
      </c>
      <c r="E15" s="65" t="s">
        <v>895</v>
      </c>
      <c r="F15" s="64" t="s">
        <v>897</v>
      </c>
      <c r="G15" s="65">
        <v>9.76052E9</v>
      </c>
      <c r="H15" s="65">
        <v>9.76052E9</v>
      </c>
      <c r="I15" s="64" t="s">
        <v>826</v>
      </c>
      <c r="J15" s="64" t="s">
        <v>898</v>
      </c>
      <c r="K15" s="64" t="s">
        <v>828</v>
      </c>
      <c r="L15" s="31" t="s">
        <v>899</v>
      </c>
      <c r="M15" s="30" t="s">
        <v>830</v>
      </c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18.0" customHeight="1">
      <c r="A16" s="30">
        <v>15.0</v>
      </c>
      <c r="B16" s="71">
        <v>39846.653865740744</v>
      </c>
      <c r="C16" s="39"/>
      <c r="D16" s="40" t="s">
        <v>901</v>
      </c>
      <c r="E16" s="65" t="s">
        <v>900</v>
      </c>
      <c r="F16" s="64" t="s">
        <v>902</v>
      </c>
      <c r="G16" s="65">
        <v>2480909.0</v>
      </c>
      <c r="H16" s="65">
        <v>9.41900471E9</v>
      </c>
      <c r="I16" s="64" t="s">
        <v>826</v>
      </c>
      <c r="J16" s="64" t="s">
        <v>903</v>
      </c>
      <c r="K16" s="64" t="s">
        <v>904</v>
      </c>
      <c r="L16" s="31" t="s">
        <v>905</v>
      </c>
      <c r="M16" s="30" t="s">
        <v>894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ht="18.0" customHeight="1">
      <c r="A17" s="30">
        <v>16.0</v>
      </c>
      <c r="B17" s="71">
        <v>39846.65487268518</v>
      </c>
      <c r="C17" s="39"/>
      <c r="D17" s="40" t="s">
        <v>907</v>
      </c>
      <c r="E17" s="65" t="s">
        <v>906</v>
      </c>
      <c r="F17" s="64" t="s">
        <v>908</v>
      </c>
      <c r="G17" s="65">
        <v>2.5252504E7</v>
      </c>
      <c r="H17" s="65">
        <v>9.810003552E9</v>
      </c>
      <c r="I17" s="64" t="s">
        <v>826</v>
      </c>
      <c r="J17" s="64" t="s">
        <v>909</v>
      </c>
      <c r="K17" s="64" t="s">
        <v>904</v>
      </c>
      <c r="L17" s="31" t="s">
        <v>910</v>
      </c>
      <c r="M17" s="30" t="s">
        <v>894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ht="18.0" customHeight="1">
      <c r="A18" s="30">
        <v>17.0</v>
      </c>
      <c r="B18" s="71">
        <v>39846.662256944444</v>
      </c>
      <c r="C18" s="39">
        <v>39851.51991898148</v>
      </c>
      <c r="D18" s="40" t="s">
        <v>912</v>
      </c>
      <c r="E18" s="65" t="s">
        <v>911</v>
      </c>
      <c r="F18" s="64" t="s">
        <v>833</v>
      </c>
      <c r="G18" s="65">
        <v>9.999846095E9</v>
      </c>
      <c r="H18" s="65">
        <v>9.999846095E9</v>
      </c>
      <c r="I18" s="64" t="s">
        <v>826</v>
      </c>
      <c r="J18" s="64" t="s">
        <v>913</v>
      </c>
      <c r="K18" s="64" t="s">
        <v>914</v>
      </c>
      <c r="L18" s="31" t="s">
        <v>915</v>
      </c>
      <c r="M18" s="30" t="s">
        <v>830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ht="18.0" customHeight="1">
      <c r="A19" s="30">
        <v>18.0</v>
      </c>
      <c r="B19" s="71">
        <v>39846.685844907406</v>
      </c>
      <c r="C19" s="39"/>
      <c r="D19" s="40" t="s">
        <v>917</v>
      </c>
      <c r="E19" s="65" t="s">
        <v>916</v>
      </c>
      <c r="F19" s="64" t="s">
        <v>918</v>
      </c>
      <c r="G19" s="65">
        <v>7.312455872E9</v>
      </c>
      <c r="H19" s="65">
        <v>9.827091725E9</v>
      </c>
      <c r="I19" s="64" t="s">
        <v>826</v>
      </c>
      <c r="J19" s="64" t="s">
        <v>919</v>
      </c>
      <c r="K19" s="64" t="s">
        <v>846</v>
      </c>
      <c r="L19" s="31" t="s">
        <v>920</v>
      </c>
      <c r="M19" s="30" t="s">
        <v>854</v>
      </c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ht="18.0" customHeight="1">
      <c r="A20" s="30">
        <v>19.0</v>
      </c>
      <c r="B20" s="71">
        <v>39846.6875462963</v>
      </c>
      <c r="C20" s="39"/>
      <c r="D20" s="40" t="s">
        <v>922</v>
      </c>
      <c r="E20" s="65" t="s">
        <v>921</v>
      </c>
      <c r="F20" s="64" t="s">
        <v>923</v>
      </c>
      <c r="G20" s="65">
        <v>9.31957949E9</v>
      </c>
      <c r="H20" s="65">
        <v>9.31957949E9</v>
      </c>
      <c r="I20" s="64" t="s">
        <v>826</v>
      </c>
      <c r="J20" s="64" t="s">
        <v>924</v>
      </c>
      <c r="K20" s="64" t="s">
        <v>925</v>
      </c>
      <c r="L20" s="31" t="s">
        <v>926</v>
      </c>
      <c r="M20" s="30" t="s">
        <v>854</v>
      </c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18.0" customHeight="1">
      <c r="A21" s="30">
        <v>20.0</v>
      </c>
      <c r="B21" s="71">
        <v>39846.687581018516</v>
      </c>
      <c r="C21" s="39">
        <v>39847.52265046296</v>
      </c>
      <c r="D21" s="40" t="s">
        <v>928</v>
      </c>
      <c r="E21" s="65" t="s">
        <v>927</v>
      </c>
      <c r="F21" s="64" t="s">
        <v>929</v>
      </c>
      <c r="G21" s="65">
        <v>9.855379706E9</v>
      </c>
      <c r="H21" s="65">
        <v>9.855379706E9</v>
      </c>
      <c r="I21" s="64" t="s">
        <v>826</v>
      </c>
      <c r="J21" s="64" t="s">
        <v>930</v>
      </c>
      <c r="K21" s="64" t="s">
        <v>846</v>
      </c>
      <c r="L21" s="31" t="s">
        <v>931</v>
      </c>
      <c r="M21" s="30" t="s">
        <v>830</v>
      </c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ht="18.0" customHeight="1">
      <c r="A22" s="30">
        <v>21.0</v>
      </c>
      <c r="B22" s="71">
        <v>39846.69936342593</v>
      </c>
      <c r="C22" s="39"/>
      <c r="D22" s="40" t="s">
        <v>933</v>
      </c>
      <c r="E22" s="65" t="s">
        <v>932</v>
      </c>
      <c r="F22" s="64" t="s">
        <v>934</v>
      </c>
      <c r="G22" s="65">
        <v>4.6049816E7</v>
      </c>
      <c r="H22" s="65">
        <v>9.313102914E9</v>
      </c>
      <c r="I22" s="64" t="s">
        <v>826</v>
      </c>
      <c r="J22" s="64" t="s">
        <v>935</v>
      </c>
      <c r="K22" s="64" t="s">
        <v>936</v>
      </c>
      <c r="L22" s="31" t="s">
        <v>937</v>
      </c>
      <c r="M22" s="30" t="s">
        <v>938</v>
      </c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ht="18.0" customHeight="1">
      <c r="A23" s="30">
        <v>22.0</v>
      </c>
      <c r="B23" s="71">
        <v>39846.70244212963</v>
      </c>
      <c r="C23" s="39">
        <v>39849.76587962963</v>
      </c>
      <c r="D23" s="40" t="s">
        <v>940</v>
      </c>
      <c r="E23" s="65" t="s">
        <v>939</v>
      </c>
      <c r="F23" s="64" t="s">
        <v>941</v>
      </c>
      <c r="G23" s="65">
        <v>4.120964E7</v>
      </c>
      <c r="H23" s="65">
        <v>4.120964E7</v>
      </c>
      <c r="I23" s="64" t="s">
        <v>826</v>
      </c>
      <c r="J23" s="64" t="s">
        <v>942</v>
      </c>
      <c r="K23" s="64" t="s">
        <v>943</v>
      </c>
      <c r="L23" s="31" t="s">
        <v>944</v>
      </c>
      <c r="M23" s="30" t="s">
        <v>830</v>
      </c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18.0" customHeight="1">
      <c r="A24" s="30">
        <v>23.0</v>
      </c>
      <c r="B24" s="71">
        <v>39846.70416666667</v>
      </c>
      <c r="C24" s="39">
        <v>39850.542233796295</v>
      </c>
      <c r="D24" s="40" t="s">
        <v>946</v>
      </c>
      <c r="E24" s="65" t="s">
        <v>945</v>
      </c>
      <c r="F24" s="64" t="s">
        <v>833</v>
      </c>
      <c r="G24" s="65">
        <v>9.81826532E9</v>
      </c>
      <c r="H24" s="65">
        <v>9.811011419E9</v>
      </c>
      <c r="I24" s="64" t="s">
        <v>826</v>
      </c>
      <c r="J24" s="64" t="s">
        <v>947</v>
      </c>
      <c r="K24" s="64" t="s">
        <v>840</v>
      </c>
      <c r="L24" s="31" t="s">
        <v>948</v>
      </c>
      <c r="M24" s="30" t="s">
        <v>830</v>
      </c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18.0" customHeight="1">
      <c r="A25" s="30">
        <v>24.0</v>
      </c>
      <c r="B25" s="71">
        <v>39846.71019675926</v>
      </c>
      <c r="C25" s="39"/>
      <c r="D25" s="40" t="s">
        <v>950</v>
      </c>
      <c r="E25" s="65" t="s">
        <v>949</v>
      </c>
      <c r="F25" s="64" t="s">
        <v>833</v>
      </c>
      <c r="G25" s="65">
        <v>9.990963734E9</v>
      </c>
      <c r="H25" s="65">
        <v>9.990963734E9</v>
      </c>
      <c r="I25" s="64" t="s">
        <v>826</v>
      </c>
      <c r="J25" s="64" t="s">
        <v>951</v>
      </c>
      <c r="K25" s="64" t="s">
        <v>840</v>
      </c>
      <c r="L25" s="31" t="s">
        <v>952</v>
      </c>
      <c r="M25" s="30" t="s">
        <v>894</v>
      </c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18.0" customHeight="1">
      <c r="A26" s="30">
        <v>25.0</v>
      </c>
      <c r="B26" s="71">
        <v>39846.75446759259</v>
      </c>
      <c r="C26" s="39"/>
      <c r="D26" s="40" t="s">
        <v>954</v>
      </c>
      <c r="E26" s="65" t="s">
        <v>953</v>
      </c>
      <c r="F26" s="64" t="s">
        <v>955</v>
      </c>
      <c r="G26" s="65">
        <v>2.4266882E7</v>
      </c>
      <c r="H26" s="65">
        <v>9.823066223E9</v>
      </c>
      <c r="I26" s="64" t="s">
        <v>826</v>
      </c>
      <c r="J26" s="64" t="s">
        <v>956</v>
      </c>
      <c r="K26" s="64" t="s">
        <v>957</v>
      </c>
      <c r="L26" s="31" t="s">
        <v>958</v>
      </c>
      <c r="M26" s="30" t="s">
        <v>854</v>
      </c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18.0" customHeight="1">
      <c r="A27" s="30">
        <v>26.0</v>
      </c>
      <c r="B27" s="71">
        <v>39846.77166666667</v>
      </c>
      <c r="C27" s="39">
        <v>39864.55134259259</v>
      </c>
      <c r="D27" s="40" t="s">
        <v>960</v>
      </c>
      <c r="E27" s="65" t="s">
        <v>959</v>
      </c>
      <c r="F27" s="64" t="s">
        <v>923</v>
      </c>
      <c r="G27" s="65">
        <v>9.897652216E9</v>
      </c>
      <c r="H27" s="65">
        <v>9.319206846E9</v>
      </c>
      <c r="I27" s="64" t="s">
        <v>826</v>
      </c>
      <c r="J27" s="64" t="s">
        <v>961</v>
      </c>
      <c r="K27" s="64" t="s">
        <v>962</v>
      </c>
      <c r="L27" s="31" t="s">
        <v>963</v>
      </c>
      <c r="M27" s="30" t="s">
        <v>830</v>
      </c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18.0" customHeight="1">
      <c r="A28" s="30">
        <v>27.0</v>
      </c>
      <c r="B28" s="71">
        <v>39846.80626157407</v>
      </c>
      <c r="C28" s="39">
        <v>39848.71157407408</v>
      </c>
      <c r="D28" s="40" t="s">
        <v>965</v>
      </c>
      <c r="E28" s="65" t="s">
        <v>964</v>
      </c>
      <c r="F28" s="64" t="s">
        <v>966</v>
      </c>
      <c r="G28" s="65">
        <v>9.903429077E9</v>
      </c>
      <c r="H28" s="65">
        <v>9.748856127E9</v>
      </c>
      <c r="I28" s="64" t="s">
        <v>826</v>
      </c>
      <c r="J28" s="64" t="s">
        <v>883</v>
      </c>
      <c r="K28" s="64" t="s">
        <v>858</v>
      </c>
      <c r="L28" s="31" t="s">
        <v>967</v>
      </c>
      <c r="M28" s="30" t="s">
        <v>830</v>
      </c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18.0" customHeight="1">
      <c r="A29" s="30">
        <v>28.0</v>
      </c>
      <c r="B29" s="71">
        <v>39846.86790509259</v>
      </c>
      <c r="C29" s="39">
        <v>39848.46934027778</v>
      </c>
      <c r="D29" s="40" t="s">
        <v>697</v>
      </c>
      <c r="E29" s="65" t="s">
        <v>968</v>
      </c>
      <c r="F29" s="64" t="s">
        <v>923</v>
      </c>
      <c r="G29" s="65">
        <v>9.927900722E9</v>
      </c>
      <c r="H29" s="65">
        <v>9.319531209E9</v>
      </c>
      <c r="I29" s="64" t="s">
        <v>826</v>
      </c>
      <c r="J29" s="64" t="s">
        <v>969</v>
      </c>
      <c r="K29" s="64" t="s">
        <v>970</v>
      </c>
      <c r="L29" s="31" t="s">
        <v>971</v>
      </c>
      <c r="M29" s="30" t="s">
        <v>830</v>
      </c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18.0" customHeight="1">
      <c r="A30" s="30">
        <v>29.0</v>
      </c>
      <c r="B30" s="71">
        <v>39846.883877314816</v>
      </c>
      <c r="C30" s="39">
        <v>39850.46335648148</v>
      </c>
      <c r="D30" s="40" t="s">
        <v>973</v>
      </c>
      <c r="E30" s="65" t="s">
        <v>972</v>
      </c>
      <c r="F30" s="64" t="s">
        <v>929</v>
      </c>
      <c r="G30" s="65">
        <v>9.915000227E9</v>
      </c>
      <c r="H30" s="65">
        <v>9.877012226E9</v>
      </c>
      <c r="I30" s="64" t="s">
        <v>826</v>
      </c>
      <c r="J30" s="64" t="s">
        <v>974</v>
      </c>
      <c r="K30" s="64" t="s">
        <v>975</v>
      </c>
      <c r="L30" s="31" t="s">
        <v>976</v>
      </c>
      <c r="M30" s="30" t="s">
        <v>830</v>
      </c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18.0" customHeight="1">
      <c r="A31" s="30">
        <v>30.0</v>
      </c>
      <c r="B31" s="39">
        <v>39847.34811342593</v>
      </c>
      <c r="C31" s="39"/>
      <c r="D31" s="40" t="s">
        <v>978</v>
      </c>
      <c r="E31" s="30" t="s">
        <v>977</v>
      </c>
      <c r="F31" s="31" t="s">
        <v>979</v>
      </c>
      <c r="G31" s="30">
        <v>9.935126241E9</v>
      </c>
      <c r="H31" s="30">
        <v>9.838637495E9</v>
      </c>
      <c r="I31" s="31" t="s">
        <v>826</v>
      </c>
      <c r="J31" s="31" t="s">
        <v>980</v>
      </c>
      <c r="K31" s="31" t="s">
        <v>925</v>
      </c>
      <c r="L31" s="31" t="s">
        <v>981</v>
      </c>
      <c r="M31" s="30" t="s">
        <v>894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8.0" customHeight="1">
      <c r="A32" s="30">
        <v>31.0</v>
      </c>
      <c r="B32" s="39">
        <v>39847.42340277778</v>
      </c>
      <c r="C32" s="39">
        <v>39854.75996527778</v>
      </c>
      <c r="D32" s="40" t="s">
        <v>638</v>
      </c>
      <c r="E32" s="30" t="s">
        <v>982</v>
      </c>
      <c r="F32" s="31" t="s">
        <v>983</v>
      </c>
      <c r="G32" s="30">
        <v>9.21406523E9</v>
      </c>
      <c r="H32" s="30">
        <v>1.41262425E9</v>
      </c>
      <c r="I32" s="31" t="s">
        <v>826</v>
      </c>
      <c r="J32" s="31" t="s">
        <v>984</v>
      </c>
      <c r="K32" s="31" t="s">
        <v>975</v>
      </c>
      <c r="L32" s="31" t="s">
        <v>985</v>
      </c>
      <c r="M32" s="30" t="s">
        <v>830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8.0" customHeight="1">
      <c r="A33" s="30">
        <v>32.0</v>
      </c>
      <c r="B33" s="39">
        <v>39847.43855324074</v>
      </c>
      <c r="C33" s="39"/>
      <c r="D33" s="40" t="s">
        <v>987</v>
      </c>
      <c r="E33" s="30" t="s">
        <v>986</v>
      </c>
      <c r="F33" s="31" t="s">
        <v>988</v>
      </c>
      <c r="G33" s="30">
        <v>9.218521381E9</v>
      </c>
      <c r="H33" s="30">
        <v>9.218521381E9</v>
      </c>
      <c r="I33" s="31" t="s">
        <v>826</v>
      </c>
      <c r="J33" s="31" t="s">
        <v>989</v>
      </c>
      <c r="K33" s="31" t="s">
        <v>925</v>
      </c>
      <c r="L33" s="31" t="s">
        <v>990</v>
      </c>
      <c r="M33" s="30" t="s">
        <v>854</v>
      </c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8.0" customHeight="1">
      <c r="A34" s="30">
        <v>33.0</v>
      </c>
      <c r="B34" s="39">
        <v>39847.44042824074</v>
      </c>
      <c r="C34" s="39">
        <v>39850.72846064815</v>
      </c>
      <c r="D34" s="40" t="s">
        <v>992</v>
      </c>
      <c r="E34" s="30" t="s">
        <v>991</v>
      </c>
      <c r="F34" s="31" t="s">
        <v>993</v>
      </c>
      <c r="G34" s="30">
        <v>2.1630145E7</v>
      </c>
      <c r="H34" s="30">
        <v>9.833508905E9</v>
      </c>
      <c r="I34" s="31" t="s">
        <v>826</v>
      </c>
      <c r="J34" s="31" t="s">
        <v>994</v>
      </c>
      <c r="K34" s="31" t="s">
        <v>995</v>
      </c>
      <c r="L34" s="31" t="s">
        <v>996</v>
      </c>
      <c r="M34" s="30" t="s">
        <v>830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8.0" customHeight="1">
      <c r="A35" s="30">
        <v>34.0</v>
      </c>
      <c r="B35" s="39">
        <v>39847.46388888889</v>
      </c>
      <c r="C35" s="39">
        <v>39865.522569444445</v>
      </c>
      <c r="D35" s="40" t="s">
        <v>998</v>
      </c>
      <c r="E35" s="30" t="s">
        <v>997</v>
      </c>
      <c r="F35" s="31" t="s">
        <v>955</v>
      </c>
      <c r="G35" s="30">
        <v>9.423040795E9</v>
      </c>
      <c r="H35" s="30">
        <v>9.422012231E9</v>
      </c>
      <c r="I35" s="31" t="s">
        <v>826</v>
      </c>
      <c r="J35" s="31" t="s">
        <v>999</v>
      </c>
      <c r="K35" s="31" t="s">
        <v>858</v>
      </c>
      <c r="L35" s="31" t="s">
        <v>1000</v>
      </c>
      <c r="M35" s="30" t="s">
        <v>830</v>
      </c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8.0" customHeight="1">
      <c r="A36" s="30">
        <v>35.0</v>
      </c>
      <c r="B36" s="72">
        <v>39847.46738425926</v>
      </c>
      <c r="C36" s="39"/>
      <c r="D36" s="40" t="s">
        <v>1002</v>
      </c>
      <c r="E36" s="30" t="s">
        <v>1001</v>
      </c>
      <c r="F36" s="31" t="s">
        <v>1003</v>
      </c>
      <c r="G36" s="40">
        <v>9.927021002E9</v>
      </c>
      <c r="H36" s="40">
        <v>9.358210055E9</v>
      </c>
      <c r="I36" s="31" t="s">
        <v>826</v>
      </c>
      <c r="J36" s="31" t="s">
        <v>857</v>
      </c>
      <c r="K36" s="31" t="s">
        <v>858</v>
      </c>
      <c r="L36" s="31" t="s">
        <v>1004</v>
      </c>
      <c r="M36" s="30" t="s">
        <v>854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8.0" customHeight="1">
      <c r="A37" s="30">
        <v>36.0</v>
      </c>
      <c r="B37" s="39">
        <v>39847.46743055555</v>
      </c>
      <c r="C37" s="39">
        <v>39854.598020833335</v>
      </c>
      <c r="D37" s="40" t="s">
        <v>1006</v>
      </c>
      <c r="E37" s="30" t="s">
        <v>1005</v>
      </c>
      <c r="F37" s="31" t="s">
        <v>877</v>
      </c>
      <c r="G37" s="30">
        <v>9.212652032E9</v>
      </c>
      <c r="H37" s="30">
        <v>9.717341596E9</v>
      </c>
      <c r="I37" s="31" t="s">
        <v>826</v>
      </c>
      <c r="J37" s="31" t="s">
        <v>1007</v>
      </c>
      <c r="K37" s="31" t="s">
        <v>1008</v>
      </c>
      <c r="L37" s="31" t="s">
        <v>1009</v>
      </c>
      <c r="M37" s="30" t="s">
        <v>830</v>
      </c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8.0" customHeight="1">
      <c r="A38" s="30">
        <v>37.0</v>
      </c>
      <c r="B38" s="39">
        <v>39847.49663194444</v>
      </c>
      <c r="C38" s="39"/>
      <c r="D38" s="40" t="s">
        <v>1011</v>
      </c>
      <c r="E38" s="30" t="s">
        <v>1010</v>
      </c>
      <c r="F38" s="31" t="s">
        <v>993</v>
      </c>
      <c r="G38" s="30">
        <v>9.892575069E9</v>
      </c>
      <c r="H38" s="30">
        <v>9.892575069E9</v>
      </c>
      <c r="I38" s="31" t="s">
        <v>826</v>
      </c>
      <c r="J38" s="31" t="s">
        <v>883</v>
      </c>
      <c r="K38" s="31" t="s">
        <v>858</v>
      </c>
      <c r="L38" s="31" t="s">
        <v>1012</v>
      </c>
      <c r="M38" s="30" t="s">
        <v>854</v>
      </c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8.0" customHeight="1">
      <c r="A39" s="30">
        <v>38.0</v>
      </c>
      <c r="B39" s="39">
        <v>39847.5487037037</v>
      </c>
      <c r="C39" s="39"/>
      <c r="D39" s="40" t="s">
        <v>635</v>
      </c>
      <c r="E39" s="30" t="s">
        <v>1013</v>
      </c>
      <c r="F39" s="31" t="s">
        <v>833</v>
      </c>
      <c r="G39" s="30">
        <v>9.91155775E9</v>
      </c>
      <c r="H39" s="30">
        <v>9.268710181E9</v>
      </c>
      <c r="I39" s="31" t="s">
        <v>826</v>
      </c>
      <c r="J39" s="31" t="s">
        <v>898</v>
      </c>
      <c r="K39" s="31" t="s">
        <v>828</v>
      </c>
      <c r="L39" s="31" t="s">
        <v>1014</v>
      </c>
      <c r="M39" s="30" t="s">
        <v>854</v>
      </c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8.0" customHeight="1">
      <c r="A40" s="30">
        <v>39.0</v>
      </c>
      <c r="B40" s="39">
        <v>39847.56302083333</v>
      </c>
      <c r="C40" s="39">
        <v>39849.50840277778</v>
      </c>
      <c r="D40" s="40" t="s">
        <v>1016</v>
      </c>
      <c r="E40" s="30" t="s">
        <v>1015</v>
      </c>
      <c r="F40" s="31" t="s">
        <v>1017</v>
      </c>
      <c r="G40" s="30">
        <v>9.999758272E9</v>
      </c>
      <c r="H40" s="30">
        <v>9.999758272E9</v>
      </c>
      <c r="I40" s="31" t="s">
        <v>826</v>
      </c>
      <c r="J40" s="31" t="s">
        <v>1018</v>
      </c>
      <c r="K40" s="31" t="s">
        <v>846</v>
      </c>
      <c r="L40" s="31" t="s">
        <v>1019</v>
      </c>
      <c r="M40" s="30" t="s">
        <v>830</v>
      </c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8.0" customHeight="1">
      <c r="A41" s="30">
        <v>40.0</v>
      </c>
      <c r="B41" s="39">
        <v>39847.563622685186</v>
      </c>
      <c r="C41" s="39">
        <v>39847.71947916667</v>
      </c>
      <c r="D41" s="40" t="s">
        <v>1021</v>
      </c>
      <c r="E41" s="30" t="s">
        <v>1020</v>
      </c>
      <c r="F41" s="31" t="s">
        <v>833</v>
      </c>
      <c r="G41" s="30">
        <v>9.717640556E9</v>
      </c>
      <c r="H41" s="30">
        <v>9.350581242E9</v>
      </c>
      <c r="I41" s="31" t="s">
        <v>826</v>
      </c>
      <c r="J41" s="31" t="s">
        <v>1022</v>
      </c>
      <c r="K41" s="31" t="s">
        <v>846</v>
      </c>
      <c r="L41" s="31" t="s">
        <v>1023</v>
      </c>
      <c r="M41" s="30" t="s">
        <v>830</v>
      </c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8.0" customHeight="1">
      <c r="A42" s="30">
        <v>41.0</v>
      </c>
      <c r="B42" s="39">
        <v>39847.573854166665</v>
      </c>
      <c r="C42" s="39">
        <v>39853.67445601852</v>
      </c>
      <c r="D42" s="40" t="s">
        <v>1025</v>
      </c>
      <c r="E42" s="30" t="s">
        <v>1024</v>
      </c>
      <c r="F42" s="31" t="s">
        <v>1026</v>
      </c>
      <c r="G42" s="30">
        <v>9.41900471E9</v>
      </c>
      <c r="H42" s="30">
        <v>9.41900471E9</v>
      </c>
      <c r="I42" s="31" t="s">
        <v>826</v>
      </c>
      <c r="J42" s="31" t="s">
        <v>1027</v>
      </c>
      <c r="K42" s="31" t="s">
        <v>1028</v>
      </c>
      <c r="L42" s="31" t="s">
        <v>1029</v>
      </c>
      <c r="M42" s="30" t="s">
        <v>830</v>
      </c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8.0" customHeight="1">
      <c r="A43" s="30">
        <v>42.0</v>
      </c>
      <c r="B43" s="39">
        <v>39847.59987268518</v>
      </c>
      <c r="C43" s="39"/>
      <c r="D43" s="40" t="s">
        <v>1031</v>
      </c>
      <c r="E43" s="30" t="s">
        <v>1030</v>
      </c>
      <c r="F43" s="31" t="s">
        <v>1032</v>
      </c>
      <c r="G43" s="30">
        <v>9.876996557E9</v>
      </c>
      <c r="H43" s="30">
        <v>9.466131191E9</v>
      </c>
      <c r="I43" s="31" t="s">
        <v>826</v>
      </c>
      <c r="J43" s="31" t="s">
        <v>898</v>
      </c>
      <c r="K43" s="31" t="s">
        <v>828</v>
      </c>
      <c r="L43" s="31" t="s">
        <v>1033</v>
      </c>
      <c r="M43" s="30" t="s">
        <v>854</v>
      </c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8.0" customHeight="1">
      <c r="A44" s="30">
        <v>43.0</v>
      </c>
      <c r="B44" s="39">
        <v>39847.60983796296</v>
      </c>
      <c r="C44" s="39">
        <v>39855.53962962963</v>
      </c>
      <c r="D44" s="40" t="s">
        <v>1035</v>
      </c>
      <c r="E44" s="30" t="s">
        <v>1034</v>
      </c>
      <c r="F44" s="31" t="s">
        <v>1036</v>
      </c>
      <c r="G44" s="30">
        <v>9.881994565E9</v>
      </c>
      <c r="H44" s="30">
        <v>9.881994565E9</v>
      </c>
      <c r="I44" s="31" t="s">
        <v>826</v>
      </c>
      <c r="J44" s="31" t="s">
        <v>1037</v>
      </c>
      <c r="K44" s="31" t="s">
        <v>846</v>
      </c>
      <c r="L44" s="31" t="s">
        <v>1038</v>
      </c>
      <c r="M44" s="30" t="s">
        <v>830</v>
      </c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8.0" customHeight="1">
      <c r="A45" s="30">
        <v>44.0</v>
      </c>
      <c r="B45" s="39">
        <v>39847.63825231481</v>
      </c>
      <c r="C45" s="39">
        <v>39855.549942129626</v>
      </c>
      <c r="D45" s="40" t="s">
        <v>1040</v>
      </c>
      <c r="E45" s="30" t="s">
        <v>1039</v>
      </c>
      <c r="F45" s="31" t="s">
        <v>1041</v>
      </c>
      <c r="G45" s="30">
        <v>4641569.0</v>
      </c>
      <c r="H45" s="30">
        <v>9.814181569E9</v>
      </c>
      <c r="I45" s="31" t="s">
        <v>826</v>
      </c>
      <c r="J45" s="31" t="s">
        <v>1042</v>
      </c>
      <c r="K45" s="31" t="s">
        <v>840</v>
      </c>
      <c r="L45" s="31" t="s">
        <v>1043</v>
      </c>
      <c r="M45" s="30" t="s">
        <v>830</v>
      </c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ht="18.0" customHeight="1">
      <c r="A46" s="30">
        <v>45.0</v>
      </c>
      <c r="B46" s="39">
        <v>39847.641388888886</v>
      </c>
      <c r="C46" s="39"/>
      <c r="D46" s="40" t="s">
        <v>1045</v>
      </c>
      <c r="E46" s="30" t="s">
        <v>1044</v>
      </c>
      <c r="F46" s="31" t="s">
        <v>1046</v>
      </c>
      <c r="G46" s="30">
        <v>9.880127234E9</v>
      </c>
      <c r="H46" s="30">
        <v>9.845337382E9</v>
      </c>
      <c r="I46" s="31" t="s">
        <v>826</v>
      </c>
      <c r="J46" s="31" t="s">
        <v>1047</v>
      </c>
      <c r="K46" s="31" t="s">
        <v>1048</v>
      </c>
      <c r="L46" s="31" t="s">
        <v>1049</v>
      </c>
      <c r="M46" s="30" t="s">
        <v>894</v>
      </c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ht="18.0" customHeight="1">
      <c r="A47" s="30">
        <v>46.0</v>
      </c>
      <c r="B47" s="39">
        <v>39847.6641087963</v>
      </c>
      <c r="C47" s="39">
        <v>39855.66395833333</v>
      </c>
      <c r="D47" s="40" t="s">
        <v>1051</v>
      </c>
      <c r="E47" s="30" t="s">
        <v>1050</v>
      </c>
      <c r="F47" s="31" t="s">
        <v>1052</v>
      </c>
      <c r="G47" s="30">
        <v>9.351560344E9</v>
      </c>
      <c r="H47" s="30">
        <v>9.884468998E9</v>
      </c>
      <c r="I47" s="31" t="s">
        <v>826</v>
      </c>
      <c r="J47" s="31" t="s">
        <v>1053</v>
      </c>
      <c r="K47" s="31" t="s">
        <v>828</v>
      </c>
      <c r="L47" s="31" t="s">
        <v>1054</v>
      </c>
      <c r="M47" s="30" t="s">
        <v>830</v>
      </c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ht="18.0" customHeight="1">
      <c r="A48" s="30">
        <v>47.0</v>
      </c>
      <c r="B48" s="39">
        <v>39847.68119212963</v>
      </c>
      <c r="C48" s="39">
        <v>39848.451261574075</v>
      </c>
      <c r="D48" s="40" t="s">
        <v>1056</v>
      </c>
      <c r="E48" s="30" t="s">
        <v>1055</v>
      </c>
      <c r="F48" s="31" t="s">
        <v>1057</v>
      </c>
      <c r="G48" s="30">
        <v>2.2428307E7</v>
      </c>
      <c r="H48" s="30">
        <v>9.830087949E9</v>
      </c>
      <c r="I48" s="31" t="s">
        <v>826</v>
      </c>
      <c r="J48" s="31" t="s">
        <v>1058</v>
      </c>
      <c r="K48" s="31" t="s">
        <v>858</v>
      </c>
      <c r="L48" s="31" t="s">
        <v>1059</v>
      </c>
      <c r="M48" s="30" t="s">
        <v>830</v>
      </c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ht="18.0" customHeight="1">
      <c r="A49" s="30">
        <v>48.0</v>
      </c>
      <c r="B49" s="39">
        <v>39847.684328703705</v>
      </c>
      <c r="C49" s="39">
        <v>39861.51005787037</v>
      </c>
      <c r="D49" s="40" t="s">
        <v>1061</v>
      </c>
      <c r="E49" s="30" t="s">
        <v>1060</v>
      </c>
      <c r="F49" s="31" t="s">
        <v>955</v>
      </c>
      <c r="G49" s="30">
        <v>9.764226377E9</v>
      </c>
      <c r="H49" s="30">
        <v>9.764226377E9</v>
      </c>
      <c r="I49" s="31" t="s">
        <v>826</v>
      </c>
      <c r="J49" s="31" t="s">
        <v>1062</v>
      </c>
      <c r="K49" s="31" t="s">
        <v>1063</v>
      </c>
      <c r="L49" s="31" t="s">
        <v>1064</v>
      </c>
      <c r="M49" s="30" t="s">
        <v>830</v>
      </c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ht="18.0" customHeight="1">
      <c r="A50" s="30">
        <v>49.0</v>
      </c>
      <c r="B50" s="39">
        <v>39847.68864583333</v>
      </c>
      <c r="C50" s="39">
        <v>39855.53319444445</v>
      </c>
      <c r="D50" s="40" t="s">
        <v>1066</v>
      </c>
      <c r="E50" s="30" t="s">
        <v>1065</v>
      </c>
      <c r="F50" s="31" t="s">
        <v>1067</v>
      </c>
      <c r="G50" s="30">
        <v>231003.0</v>
      </c>
      <c r="H50" s="30">
        <v>9.729024214E9</v>
      </c>
      <c r="I50" s="31" t="s">
        <v>826</v>
      </c>
      <c r="J50" s="31" t="s">
        <v>1068</v>
      </c>
      <c r="K50" s="31" t="s">
        <v>1008</v>
      </c>
      <c r="L50" s="31" t="s">
        <v>1069</v>
      </c>
      <c r="M50" s="30" t="s">
        <v>830</v>
      </c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ht="18.0" customHeight="1">
      <c r="A51" s="30">
        <v>50.0</v>
      </c>
      <c r="B51" s="39">
        <v>39847.70759259259</v>
      </c>
      <c r="C51" s="39">
        <v>39850.72510416667</v>
      </c>
      <c r="D51" s="40" t="s">
        <v>1071</v>
      </c>
      <c r="E51" s="30" t="s">
        <v>1070</v>
      </c>
      <c r="F51" s="31" t="s">
        <v>833</v>
      </c>
      <c r="G51" s="30">
        <v>9.999133434E9</v>
      </c>
      <c r="H51" s="30">
        <v>9.81113048E9</v>
      </c>
      <c r="I51" s="31" t="s">
        <v>826</v>
      </c>
      <c r="J51" s="31" t="s">
        <v>1072</v>
      </c>
      <c r="K51" s="31" t="s">
        <v>1073</v>
      </c>
      <c r="L51" s="31" t="s">
        <v>1074</v>
      </c>
      <c r="M51" s="30" t="s">
        <v>830</v>
      </c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ht="18.0" customHeight="1">
      <c r="A52" s="30">
        <v>51.0</v>
      </c>
      <c r="B52" s="39">
        <v>39847.72041666666</v>
      </c>
      <c r="C52" s="39">
        <v>39865.60190972222</v>
      </c>
      <c r="D52" s="40" t="s">
        <v>1076</v>
      </c>
      <c r="E52" s="30" t="s">
        <v>1075</v>
      </c>
      <c r="F52" s="31" t="s">
        <v>955</v>
      </c>
      <c r="G52" s="30">
        <v>2.6330828E7</v>
      </c>
      <c r="H52" s="30">
        <v>9.923121543E9</v>
      </c>
      <c r="I52" s="31" t="s">
        <v>826</v>
      </c>
      <c r="J52" s="31" t="s">
        <v>883</v>
      </c>
      <c r="K52" s="31" t="s">
        <v>858</v>
      </c>
      <c r="L52" s="31" t="s">
        <v>1077</v>
      </c>
      <c r="M52" s="30" t="s">
        <v>830</v>
      </c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ht="18.0" customHeight="1">
      <c r="A53" s="30">
        <v>52.0</v>
      </c>
      <c r="B53" s="39">
        <v>39847.72766203704</v>
      </c>
      <c r="C53" s="39">
        <v>39853.44739583333</v>
      </c>
      <c r="D53" s="40" t="s">
        <v>1079</v>
      </c>
      <c r="E53" s="30" t="s">
        <v>1078</v>
      </c>
      <c r="F53" s="31" t="s">
        <v>993</v>
      </c>
      <c r="G53" s="30">
        <v>9.860438374E9</v>
      </c>
      <c r="H53" s="30">
        <v>9.011522054E9</v>
      </c>
      <c r="I53" s="31" t="s">
        <v>826</v>
      </c>
      <c r="J53" s="31" t="s">
        <v>1080</v>
      </c>
      <c r="K53" s="31" t="s">
        <v>1081</v>
      </c>
      <c r="L53" s="31" t="s">
        <v>1082</v>
      </c>
      <c r="M53" s="30" t="s">
        <v>830</v>
      </c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ht="18.0" customHeight="1">
      <c r="A54" s="30">
        <v>53.0</v>
      </c>
      <c r="B54" s="39">
        <v>39847.73349537037</v>
      </c>
      <c r="C54" s="39">
        <v>39865.62703703704</v>
      </c>
      <c r="D54" s="40" t="s">
        <v>1084</v>
      </c>
      <c r="E54" s="30" t="s">
        <v>1083</v>
      </c>
      <c r="F54" s="31" t="s">
        <v>1052</v>
      </c>
      <c r="G54" s="30">
        <v>9.460838126E9</v>
      </c>
      <c r="H54" s="30">
        <v>9.829064322E9</v>
      </c>
      <c r="I54" s="31" t="s">
        <v>826</v>
      </c>
      <c r="J54" s="31" t="s">
        <v>1085</v>
      </c>
      <c r="K54" s="31" t="s">
        <v>925</v>
      </c>
      <c r="L54" s="31" t="s">
        <v>1086</v>
      </c>
      <c r="M54" s="30" t="s">
        <v>830</v>
      </c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ht="18.0" customHeight="1">
      <c r="A55" s="30">
        <v>54.0</v>
      </c>
      <c r="B55" s="39">
        <v>39847.76033564815</v>
      </c>
      <c r="C55" s="39">
        <v>39854.67209490741</v>
      </c>
      <c r="D55" s="40" t="s">
        <v>1088</v>
      </c>
      <c r="E55" s="30" t="s">
        <v>1087</v>
      </c>
      <c r="F55" s="31" t="s">
        <v>833</v>
      </c>
      <c r="G55" s="30">
        <v>9.999027477E9</v>
      </c>
      <c r="H55" s="30">
        <v>9.999027477E9</v>
      </c>
      <c r="I55" s="31" t="s">
        <v>826</v>
      </c>
      <c r="J55" s="31" t="s">
        <v>1007</v>
      </c>
      <c r="K55" s="31" t="s">
        <v>1008</v>
      </c>
      <c r="L55" s="31" t="s">
        <v>1089</v>
      </c>
      <c r="M55" s="30" t="s">
        <v>830</v>
      </c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ht="18.0" customHeight="1">
      <c r="A56" s="30">
        <v>55.0</v>
      </c>
      <c r="B56" s="39">
        <v>39847.85016203704</v>
      </c>
      <c r="C56" s="39"/>
      <c r="D56" s="40" t="s">
        <v>1091</v>
      </c>
      <c r="E56" s="30" t="s">
        <v>1090</v>
      </c>
      <c r="F56" s="31" t="s">
        <v>1092</v>
      </c>
      <c r="G56" s="30">
        <v>9.8722644E9</v>
      </c>
      <c r="H56" s="30">
        <v>9.463931039E9</v>
      </c>
      <c r="I56" s="31" t="s">
        <v>826</v>
      </c>
      <c r="J56" s="31" t="s">
        <v>883</v>
      </c>
      <c r="K56" s="31" t="s">
        <v>858</v>
      </c>
      <c r="L56" s="31" t="s">
        <v>1093</v>
      </c>
      <c r="M56" s="30" t="s">
        <v>854</v>
      </c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ht="18.0" customHeight="1">
      <c r="A57" s="30">
        <v>56.0</v>
      </c>
      <c r="B57" s="39">
        <v>39848.455775462964</v>
      </c>
      <c r="C57" s="39"/>
      <c r="D57" s="40" t="s">
        <v>200</v>
      </c>
      <c r="E57" s="30" t="s">
        <v>1094</v>
      </c>
      <c r="F57" s="31" t="s">
        <v>1095</v>
      </c>
      <c r="G57" s="30">
        <v>9.616507237E9</v>
      </c>
      <c r="H57" s="30">
        <v>9.616507237E9</v>
      </c>
      <c r="I57" s="31" t="s">
        <v>826</v>
      </c>
      <c r="J57" s="31" t="s">
        <v>1096</v>
      </c>
      <c r="K57" s="31" t="s">
        <v>925</v>
      </c>
      <c r="L57" s="31" t="s">
        <v>1097</v>
      </c>
      <c r="M57" s="30" t="s">
        <v>854</v>
      </c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18.0" customHeight="1">
      <c r="A58" s="30">
        <v>57.0</v>
      </c>
      <c r="B58" s="39">
        <v>39848.46236111111</v>
      </c>
      <c r="C58" s="39"/>
      <c r="D58" s="40" t="s">
        <v>605</v>
      </c>
      <c r="E58" s="30" t="s">
        <v>1098</v>
      </c>
      <c r="F58" s="31" t="s">
        <v>1099</v>
      </c>
      <c r="G58" s="30">
        <v>2332095.0</v>
      </c>
      <c r="H58" s="30">
        <v>9.415506653E9</v>
      </c>
      <c r="I58" s="31" t="s">
        <v>826</v>
      </c>
      <c r="J58" s="31" t="s">
        <v>1100</v>
      </c>
      <c r="K58" s="31" t="s">
        <v>840</v>
      </c>
      <c r="L58" s="31" t="s">
        <v>1101</v>
      </c>
      <c r="M58" s="30" t="s">
        <v>854</v>
      </c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18.0" customHeight="1">
      <c r="A59" s="30">
        <v>58.0</v>
      </c>
      <c r="B59" s="39">
        <v>39848.478321759256</v>
      </c>
      <c r="C59" s="39">
        <v>39851.42922453704</v>
      </c>
      <c r="D59" s="40" t="s">
        <v>1103</v>
      </c>
      <c r="E59" s="30" t="s">
        <v>1102</v>
      </c>
      <c r="F59" s="31" t="s">
        <v>1104</v>
      </c>
      <c r="G59" s="30">
        <v>9.23868544E9</v>
      </c>
      <c r="H59" s="30">
        <v>9.43705916E9</v>
      </c>
      <c r="I59" s="31" t="s">
        <v>826</v>
      </c>
      <c r="J59" s="31" t="s">
        <v>1105</v>
      </c>
      <c r="K59" s="31" t="s">
        <v>962</v>
      </c>
      <c r="L59" s="31" t="s">
        <v>1106</v>
      </c>
      <c r="M59" s="30" t="s">
        <v>830</v>
      </c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ht="18.0" customHeight="1">
      <c r="A60" s="30">
        <v>59.0</v>
      </c>
      <c r="B60" s="39">
        <v>39848.490219907406</v>
      </c>
      <c r="C60" s="39">
        <v>39853.62421296296</v>
      </c>
      <c r="D60" s="40" t="s">
        <v>1108</v>
      </c>
      <c r="E60" s="30" t="s">
        <v>1107</v>
      </c>
      <c r="F60" s="31" t="s">
        <v>1109</v>
      </c>
      <c r="G60" s="30">
        <v>9.212511514E9</v>
      </c>
      <c r="H60" s="30">
        <v>9.212511514E9</v>
      </c>
      <c r="I60" s="31" t="s">
        <v>826</v>
      </c>
      <c r="J60" s="31" t="s">
        <v>1110</v>
      </c>
      <c r="K60" s="31" t="s">
        <v>1111</v>
      </c>
      <c r="L60" s="31" t="s">
        <v>1112</v>
      </c>
      <c r="M60" s="30" t="s">
        <v>830</v>
      </c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ht="18.0" customHeight="1">
      <c r="A61" s="30">
        <v>60.0</v>
      </c>
      <c r="B61" s="39">
        <v>39848.492800925924</v>
      </c>
      <c r="C61" s="39">
        <v>39850.7544212963</v>
      </c>
      <c r="D61" s="40" t="s">
        <v>1114</v>
      </c>
      <c r="E61" s="30" t="s">
        <v>1113</v>
      </c>
      <c r="F61" s="31" t="s">
        <v>941</v>
      </c>
      <c r="G61" s="30">
        <v>9.90176553E9</v>
      </c>
      <c r="H61" s="30">
        <v>2211849.0</v>
      </c>
      <c r="I61" s="31" t="s">
        <v>826</v>
      </c>
      <c r="J61" s="31" t="s">
        <v>1115</v>
      </c>
      <c r="K61" s="31" t="s">
        <v>1116</v>
      </c>
      <c r="L61" s="31" t="s">
        <v>1117</v>
      </c>
      <c r="M61" s="30" t="s">
        <v>830</v>
      </c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ht="18.0" customHeight="1">
      <c r="A62" s="30">
        <v>61.0</v>
      </c>
      <c r="B62" s="39">
        <v>39848.506840277776</v>
      </c>
      <c r="C62" s="39"/>
      <c r="D62" s="40" t="s">
        <v>1119</v>
      </c>
      <c r="E62" s="30" t="s">
        <v>1118</v>
      </c>
      <c r="F62" s="31" t="s">
        <v>1120</v>
      </c>
      <c r="G62" s="30">
        <v>9.41900471E9</v>
      </c>
      <c r="H62" s="30">
        <v>9.41900471E9</v>
      </c>
      <c r="I62" s="31" t="s">
        <v>826</v>
      </c>
      <c r="J62" s="31" t="s">
        <v>1121</v>
      </c>
      <c r="K62" s="31" t="s">
        <v>925</v>
      </c>
      <c r="L62" s="31" t="s">
        <v>1122</v>
      </c>
      <c r="M62" s="30" t="s">
        <v>894</v>
      </c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ht="18.0" customHeight="1">
      <c r="A63" s="30">
        <v>62.0</v>
      </c>
      <c r="B63" s="39">
        <v>39848.50714120371</v>
      </c>
      <c r="C63" s="39"/>
      <c r="D63" s="40" t="s">
        <v>1124</v>
      </c>
      <c r="E63" s="30" t="s">
        <v>1123</v>
      </c>
      <c r="F63" s="31" t="s">
        <v>833</v>
      </c>
      <c r="G63" s="30">
        <v>9.818065564E9</v>
      </c>
      <c r="H63" s="30"/>
      <c r="I63" s="31" t="s">
        <v>826</v>
      </c>
      <c r="J63" s="31" t="s">
        <v>1125</v>
      </c>
      <c r="K63" s="31" t="s">
        <v>1126</v>
      </c>
      <c r="L63" s="31" t="s">
        <v>1127</v>
      </c>
      <c r="M63" s="30" t="s">
        <v>854</v>
      </c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ht="18.0" customHeight="1">
      <c r="A64" s="30">
        <v>63.0</v>
      </c>
      <c r="B64" s="39">
        <v>39848.52793981481</v>
      </c>
      <c r="C64" s="39"/>
      <c r="D64" s="40" t="s">
        <v>1129</v>
      </c>
      <c r="E64" s="30" t="s">
        <v>1128</v>
      </c>
      <c r="F64" s="31" t="s">
        <v>1130</v>
      </c>
      <c r="G64" s="30">
        <v>4.2453321E7</v>
      </c>
      <c r="H64" s="30">
        <v>9.845083639E9</v>
      </c>
      <c r="I64" s="31" t="s">
        <v>826</v>
      </c>
      <c r="J64" s="31" t="s">
        <v>1100</v>
      </c>
      <c r="K64" s="31" t="s">
        <v>840</v>
      </c>
      <c r="L64" s="31" t="s">
        <v>1131</v>
      </c>
      <c r="M64" s="30" t="s">
        <v>854</v>
      </c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ht="18.0" customHeight="1">
      <c r="A65" s="30">
        <v>64.0</v>
      </c>
      <c r="B65" s="39">
        <v>39848.56925925926</v>
      </c>
      <c r="C65" s="39"/>
      <c r="D65" s="40" t="s">
        <v>1133</v>
      </c>
      <c r="E65" s="30" t="s">
        <v>1132</v>
      </c>
      <c r="F65" s="31" t="s">
        <v>833</v>
      </c>
      <c r="G65" s="30">
        <v>9.937131777E9</v>
      </c>
      <c r="H65" s="30">
        <v>9.437577724E9</v>
      </c>
      <c r="I65" s="31" t="s">
        <v>826</v>
      </c>
      <c r="J65" s="31" t="s">
        <v>1134</v>
      </c>
      <c r="K65" s="31" t="s">
        <v>846</v>
      </c>
      <c r="L65" s="31" t="s">
        <v>1135</v>
      </c>
      <c r="M65" s="30" t="s">
        <v>854</v>
      </c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ht="18.0" customHeight="1">
      <c r="A66" s="30">
        <v>65.0</v>
      </c>
      <c r="B66" s="39">
        <v>39848.60076388889</v>
      </c>
      <c r="C66" s="39">
        <v>39855.75975694445</v>
      </c>
      <c r="D66" s="40" t="s">
        <v>1137</v>
      </c>
      <c r="E66" s="30" t="s">
        <v>1136</v>
      </c>
      <c r="F66" s="31" t="s">
        <v>833</v>
      </c>
      <c r="G66" s="30">
        <v>9.89938632E9</v>
      </c>
      <c r="H66" s="30">
        <v>9.313072475E9</v>
      </c>
      <c r="I66" s="31" t="s">
        <v>826</v>
      </c>
      <c r="J66" s="31" t="s">
        <v>834</v>
      </c>
      <c r="K66" s="31" t="s">
        <v>835</v>
      </c>
      <c r="L66" s="31" t="s">
        <v>1138</v>
      </c>
      <c r="M66" s="30" t="s">
        <v>830</v>
      </c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ht="18.0" customHeight="1">
      <c r="A67" s="30">
        <v>66.0</v>
      </c>
      <c r="B67" s="39">
        <v>39848.612291666665</v>
      </c>
      <c r="C67" s="39">
        <v>39865.6899537037</v>
      </c>
      <c r="D67" s="40" t="s">
        <v>721</v>
      </c>
      <c r="E67" s="30" t="s">
        <v>1139</v>
      </c>
      <c r="F67" s="31" t="s">
        <v>955</v>
      </c>
      <c r="G67" s="30">
        <v>9.823009642E9</v>
      </c>
      <c r="H67" s="30">
        <v>9.82300963E9</v>
      </c>
      <c r="I67" s="31" t="s">
        <v>826</v>
      </c>
      <c r="J67" s="31" t="s">
        <v>1140</v>
      </c>
      <c r="K67" s="31" t="s">
        <v>1141</v>
      </c>
      <c r="L67" s="31" t="s">
        <v>1142</v>
      </c>
      <c r="M67" s="30" t="s">
        <v>830</v>
      </c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ht="18.0" customHeight="1">
      <c r="A68" s="30">
        <v>67.0</v>
      </c>
      <c r="B68" s="39">
        <v>39848.61729166667</v>
      </c>
      <c r="C68" s="39"/>
      <c r="D68" s="40" t="s">
        <v>1144</v>
      </c>
      <c r="E68" s="30" t="s">
        <v>1143</v>
      </c>
      <c r="F68" s="31" t="s">
        <v>1145</v>
      </c>
      <c r="G68" s="30">
        <v>9.312009014E9</v>
      </c>
      <c r="H68" s="30">
        <v>9.312009014E9</v>
      </c>
      <c r="I68" s="31" t="s">
        <v>826</v>
      </c>
      <c r="J68" s="31" t="s">
        <v>1146</v>
      </c>
      <c r="K68" s="31" t="s">
        <v>858</v>
      </c>
      <c r="L68" s="31" t="s">
        <v>1147</v>
      </c>
      <c r="M68" s="30" t="s">
        <v>854</v>
      </c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ht="18.0" customHeight="1">
      <c r="A69" s="30">
        <v>68.0</v>
      </c>
      <c r="B69" s="39">
        <v>39848.61881944445</v>
      </c>
      <c r="C69" s="39"/>
      <c r="D69" s="40" t="s">
        <v>1149</v>
      </c>
      <c r="E69" s="30" t="s">
        <v>1148</v>
      </c>
      <c r="F69" s="31" t="s">
        <v>1041</v>
      </c>
      <c r="G69" s="30">
        <v>2564784.0</v>
      </c>
      <c r="H69" s="30">
        <v>9.417816404E9</v>
      </c>
      <c r="I69" s="31" t="s">
        <v>826</v>
      </c>
      <c r="J69" s="31" t="s">
        <v>1150</v>
      </c>
      <c r="K69" s="31" t="s">
        <v>904</v>
      </c>
      <c r="L69" s="31" t="s">
        <v>1151</v>
      </c>
      <c r="M69" s="30" t="s">
        <v>854</v>
      </c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ht="18.0" customHeight="1">
      <c r="A70" s="30">
        <v>69.0</v>
      </c>
      <c r="B70" s="39">
        <v>39848.62170138889</v>
      </c>
      <c r="C70" s="39"/>
      <c r="D70" s="40" t="s">
        <v>1153</v>
      </c>
      <c r="E70" s="30" t="s">
        <v>1152</v>
      </c>
      <c r="F70" s="31" t="s">
        <v>1154</v>
      </c>
      <c r="G70" s="30">
        <v>4.0919425E7</v>
      </c>
      <c r="H70" s="30">
        <v>9.341419122E9</v>
      </c>
      <c r="I70" s="31" t="s">
        <v>826</v>
      </c>
      <c r="J70" s="31" t="s">
        <v>1155</v>
      </c>
      <c r="K70" s="31" t="s">
        <v>1156</v>
      </c>
      <c r="L70" s="31" t="s">
        <v>1157</v>
      </c>
      <c r="M70" s="30" t="s">
        <v>938</v>
      </c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ht="18.0" customHeight="1">
      <c r="A71" s="30">
        <v>70.0</v>
      </c>
      <c r="B71" s="39">
        <v>39848.66491898148</v>
      </c>
      <c r="C71" s="39"/>
      <c r="D71" s="40" t="s">
        <v>688</v>
      </c>
      <c r="E71" s="30" t="s">
        <v>1158</v>
      </c>
      <c r="F71" s="31" t="s">
        <v>877</v>
      </c>
      <c r="G71" s="30">
        <v>6568423.0</v>
      </c>
      <c r="H71" s="30">
        <v>9.818109047E9</v>
      </c>
      <c r="I71" s="31" t="s">
        <v>826</v>
      </c>
      <c r="J71" s="31" t="s">
        <v>1159</v>
      </c>
      <c r="K71" s="31" t="s">
        <v>936</v>
      </c>
      <c r="L71" s="31" t="s">
        <v>1160</v>
      </c>
      <c r="M71" s="30" t="s">
        <v>894</v>
      </c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ht="18.0" customHeight="1">
      <c r="A72" s="30">
        <v>71.0</v>
      </c>
      <c r="B72" s="39">
        <v>39848.68881944445</v>
      </c>
      <c r="C72" s="39">
        <v>39848.78568287037</v>
      </c>
      <c r="D72" s="40" t="s">
        <v>1162</v>
      </c>
      <c r="E72" s="30" t="s">
        <v>1161</v>
      </c>
      <c r="F72" s="31" t="s">
        <v>833</v>
      </c>
      <c r="G72" s="30">
        <v>9.212100193E9</v>
      </c>
      <c r="H72" s="30">
        <v>9.8119808E9</v>
      </c>
      <c r="I72" s="31" t="s">
        <v>826</v>
      </c>
      <c r="J72" s="31" t="s">
        <v>1096</v>
      </c>
      <c r="K72" s="31" t="s">
        <v>925</v>
      </c>
      <c r="L72" s="31" t="s">
        <v>1163</v>
      </c>
      <c r="M72" s="30" t="s">
        <v>830</v>
      </c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ht="18.0" customHeight="1">
      <c r="A73" s="30">
        <v>72.0</v>
      </c>
      <c r="B73" s="39">
        <v>39848.6934837963</v>
      </c>
      <c r="C73" s="39">
        <v>39854.47623842592</v>
      </c>
      <c r="D73" s="40" t="s">
        <v>1165</v>
      </c>
      <c r="E73" s="30" t="s">
        <v>1164</v>
      </c>
      <c r="F73" s="31" t="s">
        <v>955</v>
      </c>
      <c r="G73" s="30">
        <v>9.764220628E9</v>
      </c>
      <c r="H73" s="30">
        <v>9.423590978E9</v>
      </c>
      <c r="I73" s="31" t="s">
        <v>826</v>
      </c>
      <c r="J73" s="31" t="s">
        <v>1166</v>
      </c>
      <c r="K73" s="31" t="s">
        <v>1063</v>
      </c>
      <c r="L73" s="31" t="s">
        <v>1167</v>
      </c>
      <c r="M73" s="30" t="s">
        <v>830</v>
      </c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ht="18.0" customHeight="1">
      <c r="A74" s="30">
        <v>73.0</v>
      </c>
      <c r="B74" s="39">
        <v>39848.708182870374</v>
      </c>
      <c r="C74" s="39"/>
      <c r="D74" s="40" t="s">
        <v>1169</v>
      </c>
      <c r="E74" s="30" t="s">
        <v>1168</v>
      </c>
      <c r="F74" s="31" t="s">
        <v>1170</v>
      </c>
      <c r="G74" s="30">
        <v>5087672.0</v>
      </c>
      <c r="H74" s="30">
        <v>9.877135325E9</v>
      </c>
      <c r="I74" s="31" t="s">
        <v>826</v>
      </c>
      <c r="J74" s="31" t="s">
        <v>1171</v>
      </c>
      <c r="K74" s="31" t="s">
        <v>925</v>
      </c>
      <c r="L74" s="31" t="s">
        <v>1172</v>
      </c>
      <c r="M74" s="30" t="s">
        <v>854</v>
      </c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8.0" customHeight="1">
      <c r="A75" s="30">
        <v>74.0</v>
      </c>
      <c r="B75" s="39">
        <v>39848.78769675926</v>
      </c>
      <c r="C75" s="39"/>
      <c r="D75" s="40" t="s">
        <v>1174</v>
      </c>
      <c r="E75" s="30" t="s">
        <v>1173</v>
      </c>
      <c r="F75" s="31" t="s">
        <v>929</v>
      </c>
      <c r="G75" s="30">
        <v>2622826.0</v>
      </c>
      <c r="H75" s="30">
        <v>9.872890904E9</v>
      </c>
      <c r="I75" s="31" t="s">
        <v>826</v>
      </c>
      <c r="J75" s="31" t="s">
        <v>1175</v>
      </c>
      <c r="K75" s="31" t="s">
        <v>904</v>
      </c>
      <c r="L75" s="31" t="s">
        <v>1176</v>
      </c>
      <c r="M75" s="30" t="s">
        <v>854</v>
      </c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ht="18.0" customHeight="1">
      <c r="A76" s="30">
        <v>75.0</v>
      </c>
      <c r="B76" s="39">
        <v>39848.79299768519</v>
      </c>
      <c r="C76" s="39">
        <v>39858.90292824074</v>
      </c>
      <c r="D76" s="40" t="s">
        <v>1178</v>
      </c>
      <c r="E76" s="30" t="s">
        <v>1177</v>
      </c>
      <c r="F76" s="31" t="s">
        <v>1179</v>
      </c>
      <c r="G76" s="30">
        <v>3298469.0</v>
      </c>
      <c r="H76" s="30">
        <v>9.319774074E9</v>
      </c>
      <c r="I76" s="31" t="s">
        <v>826</v>
      </c>
      <c r="J76" s="31" t="s">
        <v>1180</v>
      </c>
      <c r="K76" s="31" t="s">
        <v>1181</v>
      </c>
      <c r="L76" s="31" t="s">
        <v>1182</v>
      </c>
      <c r="M76" s="30" t="s">
        <v>830</v>
      </c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ht="18.0" customHeight="1">
      <c r="A77" s="30">
        <v>76.0</v>
      </c>
      <c r="B77" s="39">
        <v>39848.79528935185</v>
      </c>
      <c r="C77" s="39"/>
      <c r="D77" s="40" t="s">
        <v>1184</v>
      </c>
      <c r="E77" s="30" t="s">
        <v>1183</v>
      </c>
      <c r="F77" s="31" t="s">
        <v>1109</v>
      </c>
      <c r="G77" s="30">
        <v>9.86843563E9</v>
      </c>
      <c r="H77" s="30">
        <v>9.873667654E9</v>
      </c>
      <c r="I77" s="31" t="s">
        <v>826</v>
      </c>
      <c r="J77" s="31" t="s">
        <v>1185</v>
      </c>
      <c r="K77" s="31" t="s">
        <v>1081</v>
      </c>
      <c r="L77" s="31" t="s">
        <v>1186</v>
      </c>
      <c r="M77" s="30" t="s">
        <v>894</v>
      </c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ht="18.0" customHeight="1">
      <c r="A78" s="30">
        <v>77.0</v>
      </c>
      <c r="B78" s="39">
        <v>39848.900729166664</v>
      </c>
      <c r="C78" s="39"/>
      <c r="D78" s="40" t="s">
        <v>1188</v>
      </c>
      <c r="E78" s="30" t="s">
        <v>1187</v>
      </c>
      <c r="F78" s="31" t="s">
        <v>1189</v>
      </c>
      <c r="G78" s="30">
        <v>9.480549854E9</v>
      </c>
      <c r="H78" s="30">
        <v>2490446.0</v>
      </c>
      <c r="I78" s="31" t="s">
        <v>826</v>
      </c>
      <c r="J78" s="31" t="s">
        <v>1190</v>
      </c>
      <c r="K78" s="31" t="s">
        <v>1008</v>
      </c>
      <c r="L78" s="31" t="s">
        <v>1191</v>
      </c>
      <c r="M78" s="30" t="s">
        <v>938</v>
      </c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ht="18.0" customHeight="1">
      <c r="A79" s="30">
        <v>78.0</v>
      </c>
      <c r="B79" s="39">
        <v>39849.44695601852</v>
      </c>
      <c r="C79" s="39"/>
      <c r="D79" s="40" t="s">
        <v>1193</v>
      </c>
      <c r="E79" s="30" t="s">
        <v>1192</v>
      </c>
      <c r="F79" s="31" t="s">
        <v>1194</v>
      </c>
      <c r="G79" s="30">
        <v>9.867032638E9</v>
      </c>
      <c r="H79" s="30"/>
      <c r="I79" s="31" t="s">
        <v>826</v>
      </c>
      <c r="J79" s="31" t="s">
        <v>883</v>
      </c>
      <c r="K79" s="31" t="s">
        <v>858</v>
      </c>
      <c r="L79" s="31" t="s">
        <v>1195</v>
      </c>
      <c r="M79" s="30" t="s">
        <v>854</v>
      </c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ht="18.0" customHeight="1">
      <c r="A80" s="30">
        <v>79.0</v>
      </c>
      <c r="B80" s="39">
        <v>39849.45909722222</v>
      </c>
      <c r="C80" s="39"/>
      <c r="D80" s="40" t="s">
        <v>1197</v>
      </c>
      <c r="E80" s="30" t="s">
        <v>1196</v>
      </c>
      <c r="F80" s="31" t="s">
        <v>850</v>
      </c>
      <c r="G80" s="30">
        <v>2493535.0</v>
      </c>
      <c r="H80" s="30">
        <v>9.826423566E9</v>
      </c>
      <c r="I80" s="31" t="s">
        <v>826</v>
      </c>
      <c r="J80" s="31" t="s">
        <v>1198</v>
      </c>
      <c r="K80" s="31" t="s">
        <v>840</v>
      </c>
      <c r="L80" s="31" t="s">
        <v>1199</v>
      </c>
      <c r="M80" s="30" t="s">
        <v>854</v>
      </c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ht="18.0" customHeight="1">
      <c r="A81" s="30">
        <v>80.0</v>
      </c>
      <c r="B81" s="39">
        <v>39849.4731712963</v>
      </c>
      <c r="C81" s="39">
        <v>39850.72185185185</v>
      </c>
      <c r="D81" s="40" t="s">
        <v>1201</v>
      </c>
      <c r="E81" s="30" t="s">
        <v>1200</v>
      </c>
      <c r="F81" s="31" t="s">
        <v>833</v>
      </c>
      <c r="G81" s="30">
        <v>2.3584806E7</v>
      </c>
      <c r="H81" s="30"/>
      <c r="I81" s="31" t="s">
        <v>826</v>
      </c>
      <c r="J81" s="31" t="s">
        <v>1202</v>
      </c>
      <c r="K81" s="31" t="s">
        <v>1203</v>
      </c>
      <c r="L81" s="31" t="s">
        <v>1204</v>
      </c>
      <c r="M81" s="30" t="s">
        <v>830</v>
      </c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ht="18.0" customHeight="1">
      <c r="A82" s="30">
        <v>81.0</v>
      </c>
      <c r="B82" s="39">
        <v>39849.48127314815</v>
      </c>
      <c r="C82" s="39"/>
      <c r="D82" s="40" t="s">
        <v>1206</v>
      </c>
      <c r="E82" s="30" t="s">
        <v>1205</v>
      </c>
      <c r="F82" s="31" t="s">
        <v>1207</v>
      </c>
      <c r="G82" s="30"/>
      <c r="H82" s="30">
        <v>9.993351779E9</v>
      </c>
      <c r="I82" s="31" t="s">
        <v>826</v>
      </c>
      <c r="J82" s="31" t="s">
        <v>1208</v>
      </c>
      <c r="K82" s="31" t="s">
        <v>925</v>
      </c>
      <c r="L82" s="31" t="s">
        <v>1209</v>
      </c>
      <c r="M82" s="30" t="s">
        <v>854</v>
      </c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18.0" customHeight="1">
      <c r="A83" s="30">
        <v>82.0</v>
      </c>
      <c r="B83" s="39">
        <v>39849.4852662037</v>
      </c>
      <c r="C83" s="39"/>
      <c r="D83" s="40" t="s">
        <v>1211</v>
      </c>
      <c r="E83" s="30" t="s">
        <v>1210</v>
      </c>
      <c r="F83" s="31" t="s">
        <v>833</v>
      </c>
      <c r="G83" s="30">
        <v>2.4641993E7</v>
      </c>
      <c r="H83" s="30">
        <v>9.717621994E9</v>
      </c>
      <c r="I83" s="31" t="s">
        <v>826</v>
      </c>
      <c r="J83" s="31" t="s">
        <v>1212</v>
      </c>
      <c r="K83" s="31" t="s">
        <v>1213</v>
      </c>
      <c r="L83" s="31" t="s">
        <v>1214</v>
      </c>
      <c r="M83" s="30" t="s">
        <v>894</v>
      </c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18.0" customHeight="1">
      <c r="A84" s="30">
        <v>83.0</v>
      </c>
      <c r="B84" s="39">
        <v>39849.494097222225</v>
      </c>
      <c r="C84" s="39">
        <v>39853.76369212963</v>
      </c>
      <c r="D84" s="40" t="s">
        <v>1216</v>
      </c>
      <c r="E84" s="30" t="s">
        <v>1215</v>
      </c>
      <c r="F84" s="31" t="s">
        <v>941</v>
      </c>
      <c r="G84" s="30">
        <v>9.437152429E9</v>
      </c>
      <c r="H84" s="30">
        <v>9.731371346E9</v>
      </c>
      <c r="I84" s="31" t="s">
        <v>826</v>
      </c>
      <c r="J84" s="31" t="s">
        <v>1217</v>
      </c>
      <c r="K84" s="31" t="s">
        <v>858</v>
      </c>
      <c r="L84" s="31" t="s">
        <v>1218</v>
      </c>
      <c r="M84" s="30" t="s">
        <v>830</v>
      </c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18.0" customHeight="1">
      <c r="A85" s="30">
        <v>84.0</v>
      </c>
      <c r="B85" s="39">
        <v>39849.49565972222</v>
      </c>
      <c r="C85" s="39">
        <v>39853.79709490741</v>
      </c>
      <c r="D85" s="40" t="s">
        <v>1220</v>
      </c>
      <c r="E85" s="30" t="s">
        <v>1219</v>
      </c>
      <c r="F85" s="31" t="s">
        <v>1221</v>
      </c>
      <c r="G85" s="30">
        <v>2482152.0</v>
      </c>
      <c r="H85" s="30">
        <v>9.357350846E9</v>
      </c>
      <c r="I85" s="31" t="s">
        <v>826</v>
      </c>
      <c r="J85" s="31" t="s">
        <v>1222</v>
      </c>
      <c r="K85" s="31" t="s">
        <v>1028</v>
      </c>
      <c r="L85" s="31" t="s">
        <v>1223</v>
      </c>
      <c r="M85" s="30" t="s">
        <v>830</v>
      </c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ht="18.0" customHeight="1">
      <c r="A86" s="30">
        <v>85.0</v>
      </c>
      <c r="B86" s="39">
        <v>39849.50777777778</v>
      </c>
      <c r="C86" s="39"/>
      <c r="D86" s="40" t="s">
        <v>1225</v>
      </c>
      <c r="E86" s="30" t="s">
        <v>1224</v>
      </c>
      <c r="F86" s="31" t="s">
        <v>833</v>
      </c>
      <c r="G86" s="30">
        <v>9.868135034E9</v>
      </c>
      <c r="H86" s="30">
        <v>9.868135034E9</v>
      </c>
      <c r="I86" s="31" t="s">
        <v>826</v>
      </c>
      <c r="J86" s="31" t="s">
        <v>1226</v>
      </c>
      <c r="K86" s="31" t="s">
        <v>1227</v>
      </c>
      <c r="L86" s="31" t="s">
        <v>1228</v>
      </c>
      <c r="M86" s="30" t="s">
        <v>894</v>
      </c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ht="18.0" customHeight="1">
      <c r="A87" s="30">
        <v>86.0</v>
      </c>
      <c r="B87" s="39">
        <v>39849.50854166667</v>
      </c>
      <c r="C87" s="39"/>
      <c r="D87" s="40" t="s">
        <v>1230</v>
      </c>
      <c r="E87" s="30" t="s">
        <v>1229</v>
      </c>
      <c r="F87" s="31" t="s">
        <v>1231</v>
      </c>
      <c r="G87" s="30">
        <v>9.900230752E9</v>
      </c>
      <c r="H87" s="30">
        <v>9.900230752E9</v>
      </c>
      <c r="I87" s="31" t="s">
        <v>826</v>
      </c>
      <c r="J87" s="31" t="s">
        <v>1232</v>
      </c>
      <c r="K87" s="31" t="s">
        <v>1233</v>
      </c>
      <c r="L87" s="31" t="s">
        <v>1234</v>
      </c>
      <c r="M87" s="30" t="s">
        <v>854</v>
      </c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ht="18.0" customHeight="1">
      <c r="A88" s="30">
        <v>87.0</v>
      </c>
      <c r="B88" s="39">
        <v>39849.529861111114</v>
      </c>
      <c r="C88" s="39"/>
      <c r="D88" s="40" t="s">
        <v>1236</v>
      </c>
      <c r="E88" s="30" t="s">
        <v>1235</v>
      </c>
      <c r="F88" s="31" t="s">
        <v>1237</v>
      </c>
      <c r="G88" s="30">
        <v>2587292.0</v>
      </c>
      <c r="H88" s="30">
        <v>9.253033906E9</v>
      </c>
      <c r="I88" s="31" t="s">
        <v>826</v>
      </c>
      <c r="J88" s="31" t="s">
        <v>999</v>
      </c>
      <c r="K88" s="31" t="s">
        <v>858</v>
      </c>
      <c r="L88" s="31" t="s">
        <v>1238</v>
      </c>
      <c r="M88" s="30" t="s">
        <v>894</v>
      </c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ht="18.0" customHeight="1">
      <c r="A89" s="30">
        <v>88.0</v>
      </c>
      <c r="B89" s="39">
        <v>39849.55008101852</v>
      </c>
      <c r="C89" s="39"/>
      <c r="D89" s="40" t="s">
        <v>1240</v>
      </c>
      <c r="E89" s="30" t="s">
        <v>1239</v>
      </c>
      <c r="F89" s="31" t="s">
        <v>833</v>
      </c>
      <c r="G89" s="30">
        <v>9.470371285E9</v>
      </c>
      <c r="H89" s="30">
        <v>9.470371285E9</v>
      </c>
      <c r="I89" s="31" t="s">
        <v>826</v>
      </c>
      <c r="J89" s="31" t="s">
        <v>1241</v>
      </c>
      <c r="K89" s="31" t="s">
        <v>1242</v>
      </c>
      <c r="L89" s="31" t="s">
        <v>1243</v>
      </c>
      <c r="M89" s="30" t="s">
        <v>854</v>
      </c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ht="18.0" customHeight="1">
      <c r="A90" s="30">
        <v>89.0</v>
      </c>
      <c r="B90" s="39">
        <v>39849.57884259259</v>
      </c>
      <c r="C90" s="39"/>
      <c r="D90" s="40" t="s">
        <v>1245</v>
      </c>
      <c r="E90" s="30" t="s">
        <v>1244</v>
      </c>
      <c r="F90" s="31" t="s">
        <v>877</v>
      </c>
      <c r="G90" s="30">
        <v>9.899013007E9</v>
      </c>
      <c r="H90" s="30">
        <v>9.899013007E9</v>
      </c>
      <c r="I90" s="31" t="s">
        <v>826</v>
      </c>
      <c r="J90" s="31" t="s">
        <v>1246</v>
      </c>
      <c r="K90" s="31" t="s">
        <v>1247</v>
      </c>
      <c r="L90" s="31" t="s">
        <v>1248</v>
      </c>
      <c r="M90" s="30" t="s">
        <v>938</v>
      </c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ht="18.0" customHeight="1">
      <c r="A91" s="30">
        <v>90.0</v>
      </c>
      <c r="B91" s="39">
        <v>39849.58909722222</v>
      </c>
      <c r="C91" s="39">
        <v>39860.54346064815</v>
      </c>
      <c r="D91" s="40" t="s">
        <v>1250</v>
      </c>
      <c r="E91" s="30" t="s">
        <v>1249</v>
      </c>
      <c r="F91" s="31" t="s">
        <v>833</v>
      </c>
      <c r="G91" s="30">
        <v>410055.0</v>
      </c>
      <c r="H91" s="30">
        <v>9.310011148E9</v>
      </c>
      <c r="I91" s="31" t="s">
        <v>826</v>
      </c>
      <c r="J91" s="31" t="s">
        <v>1251</v>
      </c>
      <c r="K91" s="31" t="s">
        <v>1233</v>
      </c>
      <c r="L91" s="31" t="s">
        <v>1252</v>
      </c>
      <c r="M91" s="30" t="s">
        <v>830</v>
      </c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ht="18.0" customHeight="1">
      <c r="A92" s="30">
        <v>91.0</v>
      </c>
      <c r="B92" s="39">
        <v>39849.60631944444</v>
      </c>
      <c r="C92" s="39">
        <v>39864.53736111111</v>
      </c>
      <c r="D92" s="40" t="s">
        <v>1254</v>
      </c>
      <c r="E92" s="30" t="s">
        <v>1253</v>
      </c>
      <c r="F92" s="31" t="s">
        <v>891</v>
      </c>
      <c r="G92" s="30">
        <v>4177400.0</v>
      </c>
      <c r="H92" s="30">
        <v>9.312490581E9</v>
      </c>
      <c r="I92" s="31" t="s">
        <v>826</v>
      </c>
      <c r="J92" s="31" t="s">
        <v>1255</v>
      </c>
      <c r="K92" s="31" t="s">
        <v>962</v>
      </c>
      <c r="L92" s="31" t="s">
        <v>1256</v>
      </c>
      <c r="M92" s="30" t="s">
        <v>830</v>
      </c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ht="18.0" customHeight="1">
      <c r="A93" s="30">
        <v>92.0</v>
      </c>
      <c r="B93" s="39">
        <v>39849.64758101852</v>
      </c>
      <c r="C93" s="39">
        <v>39858.648622685185</v>
      </c>
      <c r="D93" s="40" t="s">
        <v>1258</v>
      </c>
      <c r="E93" s="30" t="s">
        <v>1257</v>
      </c>
      <c r="F93" s="31" t="s">
        <v>1259</v>
      </c>
      <c r="G93" s="30">
        <v>9.988690404E9</v>
      </c>
      <c r="H93" s="30">
        <v>9.417078927E9</v>
      </c>
      <c r="I93" s="31" t="s">
        <v>826</v>
      </c>
      <c r="J93" s="31" t="s">
        <v>1260</v>
      </c>
      <c r="K93" s="31" t="s">
        <v>975</v>
      </c>
      <c r="L93" s="31" t="s">
        <v>1261</v>
      </c>
      <c r="M93" s="30" t="s">
        <v>830</v>
      </c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ht="18.0" customHeight="1">
      <c r="A94" s="30">
        <v>93.0</v>
      </c>
      <c r="B94" s="39">
        <v>39849.656643518516</v>
      </c>
      <c r="C94" s="39">
        <v>39863.69920138889</v>
      </c>
      <c r="D94" s="40" t="s">
        <v>1263</v>
      </c>
      <c r="E94" s="30" t="s">
        <v>1262</v>
      </c>
      <c r="F94" s="31" t="s">
        <v>872</v>
      </c>
      <c r="G94" s="30">
        <v>9.839360249E9</v>
      </c>
      <c r="H94" s="30">
        <v>9.415993167E9</v>
      </c>
      <c r="I94" s="31" t="s">
        <v>826</v>
      </c>
      <c r="J94" s="31" t="s">
        <v>1264</v>
      </c>
      <c r="K94" s="31" t="s">
        <v>828</v>
      </c>
      <c r="L94" s="31" t="s">
        <v>1265</v>
      </c>
      <c r="M94" s="30" t="s">
        <v>830</v>
      </c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ht="18.0" customHeight="1">
      <c r="A95" s="30">
        <v>94.0</v>
      </c>
      <c r="B95" s="39">
        <v>39849.6584375</v>
      </c>
      <c r="C95" s="39">
        <v>39857.76923611111</v>
      </c>
      <c r="D95" s="40" t="s">
        <v>1267</v>
      </c>
      <c r="E95" s="30" t="s">
        <v>1266</v>
      </c>
      <c r="F95" s="31" t="s">
        <v>1268</v>
      </c>
      <c r="G95" s="30">
        <v>9.814392852E9</v>
      </c>
      <c r="H95" s="30">
        <v>228131.0</v>
      </c>
      <c r="I95" s="31" t="s">
        <v>826</v>
      </c>
      <c r="J95" s="31" t="s">
        <v>1100</v>
      </c>
      <c r="K95" s="31" t="s">
        <v>840</v>
      </c>
      <c r="L95" s="31" t="s">
        <v>1269</v>
      </c>
      <c r="M95" s="30" t="s">
        <v>830</v>
      </c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ht="18.0" customHeight="1">
      <c r="A96" s="30">
        <v>95.0</v>
      </c>
      <c r="B96" s="39">
        <v>39849.66063657407</v>
      </c>
      <c r="C96" s="39">
        <v>39851.78991898148</v>
      </c>
      <c r="D96" s="40" t="s">
        <v>1271</v>
      </c>
      <c r="E96" s="30" t="s">
        <v>1270</v>
      </c>
      <c r="F96" s="31" t="s">
        <v>941</v>
      </c>
      <c r="G96" s="30">
        <v>9.980569479E9</v>
      </c>
      <c r="H96" s="30">
        <v>9.008483823E9</v>
      </c>
      <c r="I96" s="31" t="s">
        <v>826</v>
      </c>
      <c r="J96" s="31" t="s">
        <v>1272</v>
      </c>
      <c r="K96" s="31" t="s">
        <v>858</v>
      </c>
      <c r="L96" s="31" t="s">
        <v>1273</v>
      </c>
      <c r="M96" s="30" t="s">
        <v>830</v>
      </c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ht="18.0" customHeight="1">
      <c r="A97" s="30">
        <v>96.0</v>
      </c>
      <c r="B97" s="39">
        <v>39849.673946759256</v>
      </c>
      <c r="C97" s="39">
        <v>39853.79537037037</v>
      </c>
      <c r="D97" s="40" t="s">
        <v>714</v>
      </c>
      <c r="E97" s="30" t="s">
        <v>1274</v>
      </c>
      <c r="F97" s="31" t="s">
        <v>1041</v>
      </c>
      <c r="G97" s="30">
        <v>9.888689993E9</v>
      </c>
      <c r="H97" s="30">
        <v>9.888689993E9</v>
      </c>
      <c r="I97" s="31" t="s">
        <v>826</v>
      </c>
      <c r="J97" s="31" t="s">
        <v>1275</v>
      </c>
      <c r="K97" s="31" t="s">
        <v>975</v>
      </c>
      <c r="L97" s="31" t="s">
        <v>1276</v>
      </c>
      <c r="M97" s="30" t="s">
        <v>830</v>
      </c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ht="18.0" customHeight="1">
      <c r="A98" s="30">
        <v>97.0</v>
      </c>
      <c r="B98" s="39">
        <v>39849.68</v>
      </c>
      <c r="C98" s="39">
        <v>39860.63108796296</v>
      </c>
      <c r="D98" s="40" t="s">
        <v>1278</v>
      </c>
      <c r="E98" s="30" t="s">
        <v>1277</v>
      </c>
      <c r="F98" s="31" t="s">
        <v>1279</v>
      </c>
      <c r="G98" s="30">
        <v>4108949.0</v>
      </c>
      <c r="H98" s="30">
        <v>9.310454897E9</v>
      </c>
      <c r="I98" s="31" t="s">
        <v>826</v>
      </c>
      <c r="J98" s="31" t="s">
        <v>857</v>
      </c>
      <c r="K98" s="31" t="s">
        <v>858</v>
      </c>
      <c r="L98" s="31" t="s">
        <v>1280</v>
      </c>
      <c r="M98" s="30" t="s">
        <v>830</v>
      </c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8.0" customHeight="1">
      <c r="A99" s="30">
        <v>98.0</v>
      </c>
      <c r="B99" s="39">
        <v>39849.69149305556</v>
      </c>
      <c r="C99" s="39">
        <v>39865.62918981481</v>
      </c>
      <c r="D99" s="40" t="s">
        <v>1282</v>
      </c>
      <c r="E99" s="30" t="s">
        <v>1281</v>
      </c>
      <c r="F99" s="31" t="s">
        <v>1283</v>
      </c>
      <c r="G99" s="30">
        <v>9.79999774E9</v>
      </c>
      <c r="H99" s="30">
        <v>9.414543241E9</v>
      </c>
      <c r="I99" s="31" t="s">
        <v>826</v>
      </c>
      <c r="J99" s="31" t="s">
        <v>1284</v>
      </c>
      <c r="K99" s="31" t="s">
        <v>858</v>
      </c>
      <c r="L99" s="31" t="s">
        <v>1285</v>
      </c>
      <c r="M99" s="30" t="s">
        <v>830</v>
      </c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8.0" customHeight="1">
      <c r="A100" s="30">
        <v>99.0</v>
      </c>
      <c r="B100" s="39">
        <v>39849.71368055556</v>
      </c>
      <c r="C100" s="39">
        <v>39850.54725694445</v>
      </c>
      <c r="D100" s="40" t="s">
        <v>1287</v>
      </c>
      <c r="E100" s="30" t="s">
        <v>1286</v>
      </c>
      <c r="F100" s="31" t="s">
        <v>1057</v>
      </c>
      <c r="G100" s="30">
        <v>9.474436615E9</v>
      </c>
      <c r="H100" s="30">
        <v>9.836300404E9</v>
      </c>
      <c r="I100" s="31" t="s">
        <v>826</v>
      </c>
      <c r="J100" s="31" t="s">
        <v>1288</v>
      </c>
      <c r="K100" s="31" t="s">
        <v>904</v>
      </c>
      <c r="L100" s="31" t="s">
        <v>1289</v>
      </c>
      <c r="M100" s="30" t="s">
        <v>830</v>
      </c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8.0" customHeight="1">
      <c r="A101" s="30">
        <v>100.0</v>
      </c>
      <c r="B101" s="39">
        <v>39849.734918981485</v>
      </c>
      <c r="C101" s="39">
        <v>39853.79274305556</v>
      </c>
      <c r="D101" s="40" t="s">
        <v>1291</v>
      </c>
      <c r="E101" s="30" t="s">
        <v>1290</v>
      </c>
      <c r="F101" s="31" t="s">
        <v>1041</v>
      </c>
      <c r="G101" s="30">
        <v>9.915837136E9</v>
      </c>
      <c r="H101" s="30"/>
      <c r="I101" s="31" t="s">
        <v>826</v>
      </c>
      <c r="J101" s="31" t="s">
        <v>1292</v>
      </c>
      <c r="K101" s="31" t="s">
        <v>904</v>
      </c>
      <c r="L101" s="31" t="s">
        <v>1293</v>
      </c>
      <c r="M101" s="30" t="s">
        <v>830</v>
      </c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8.0" customHeight="1">
      <c r="A102" s="30">
        <v>101.0</v>
      </c>
      <c r="B102" s="39">
        <v>39849.746712962966</v>
      </c>
      <c r="C102" s="39"/>
      <c r="D102" s="40" t="s">
        <v>1295</v>
      </c>
      <c r="E102" s="30" t="s">
        <v>1294</v>
      </c>
      <c r="F102" s="31" t="s">
        <v>833</v>
      </c>
      <c r="G102" s="30">
        <v>2.3011484E7</v>
      </c>
      <c r="H102" s="30">
        <v>2.3011484E7</v>
      </c>
      <c r="I102" s="31" t="s">
        <v>826</v>
      </c>
      <c r="J102" s="31" t="s">
        <v>1296</v>
      </c>
      <c r="K102" s="31" t="s">
        <v>1297</v>
      </c>
      <c r="L102" s="31" t="s">
        <v>1298</v>
      </c>
      <c r="M102" s="30" t="s">
        <v>894</v>
      </c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8.0" customHeight="1">
      <c r="A103" s="30">
        <v>102.0</v>
      </c>
      <c r="B103" s="39">
        <v>39849.78545138889</v>
      </c>
      <c r="C103" s="39"/>
      <c r="D103" s="40" t="s">
        <v>1300</v>
      </c>
      <c r="E103" s="30" t="s">
        <v>1299</v>
      </c>
      <c r="F103" s="31" t="s">
        <v>1301</v>
      </c>
      <c r="G103" s="30">
        <v>9.779810514E9</v>
      </c>
      <c r="H103" s="30">
        <v>9.464995197E9</v>
      </c>
      <c r="I103" s="31" t="s">
        <v>826</v>
      </c>
      <c r="J103" s="31" t="s">
        <v>1302</v>
      </c>
      <c r="K103" s="31" t="s">
        <v>975</v>
      </c>
      <c r="L103" s="31" t="s">
        <v>1303</v>
      </c>
      <c r="M103" s="30" t="s">
        <v>854</v>
      </c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8.0" customHeight="1">
      <c r="A104" s="30">
        <v>103.0</v>
      </c>
      <c r="B104" s="39">
        <v>39849.79460648148</v>
      </c>
      <c r="C104" s="39">
        <v>39860.419594907406</v>
      </c>
      <c r="D104" s="40" t="s">
        <v>1305</v>
      </c>
      <c r="E104" s="30" t="s">
        <v>1304</v>
      </c>
      <c r="F104" s="31" t="s">
        <v>833</v>
      </c>
      <c r="G104" s="30">
        <v>9.91194651E9</v>
      </c>
      <c r="H104" s="30"/>
      <c r="I104" s="31" t="s">
        <v>826</v>
      </c>
      <c r="J104" s="31" t="s">
        <v>883</v>
      </c>
      <c r="K104" s="31" t="s">
        <v>858</v>
      </c>
      <c r="L104" s="31" t="s">
        <v>1306</v>
      </c>
      <c r="M104" s="30" t="s">
        <v>830</v>
      </c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8.0" customHeight="1">
      <c r="A105" s="30">
        <v>104.0</v>
      </c>
      <c r="B105" s="39">
        <v>39849.86486111111</v>
      </c>
      <c r="C105" s="39">
        <v>39853.533842592595</v>
      </c>
      <c r="D105" s="40" t="s">
        <v>1308</v>
      </c>
      <c r="E105" s="30" t="s">
        <v>1307</v>
      </c>
      <c r="F105" s="31" t="s">
        <v>833</v>
      </c>
      <c r="G105" s="30">
        <v>9.990580861E9</v>
      </c>
      <c r="H105" s="30">
        <v>9.871559503E9</v>
      </c>
      <c r="I105" s="31" t="s">
        <v>826</v>
      </c>
      <c r="J105" s="31" t="s">
        <v>1275</v>
      </c>
      <c r="K105" s="31" t="s">
        <v>975</v>
      </c>
      <c r="L105" s="31" t="s">
        <v>1309</v>
      </c>
      <c r="M105" s="30" t="s">
        <v>830</v>
      </c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8.0" customHeight="1">
      <c r="A106" s="30">
        <v>105.0</v>
      </c>
      <c r="B106" s="39">
        <v>39850.43114583333</v>
      </c>
      <c r="C106" s="39">
        <v>39850.726111111115</v>
      </c>
      <c r="D106" s="40" t="s">
        <v>1311</v>
      </c>
      <c r="E106" s="30" t="s">
        <v>1310</v>
      </c>
      <c r="F106" s="31" t="s">
        <v>934</v>
      </c>
      <c r="G106" s="30">
        <v>9.818467869E9</v>
      </c>
      <c r="H106" s="30">
        <v>9.419178297E9</v>
      </c>
      <c r="I106" s="31" t="s">
        <v>826</v>
      </c>
      <c r="J106" s="31" t="s">
        <v>1312</v>
      </c>
      <c r="K106" s="31" t="s">
        <v>846</v>
      </c>
      <c r="L106" s="31" t="s">
        <v>1313</v>
      </c>
      <c r="M106" s="30" t="s">
        <v>830</v>
      </c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8.0" customHeight="1">
      <c r="A107" s="30">
        <v>106.0</v>
      </c>
      <c r="B107" s="39">
        <v>39850.46424768519</v>
      </c>
      <c r="C107" s="39"/>
      <c r="D107" s="40" t="s">
        <v>1315</v>
      </c>
      <c r="E107" s="30" t="s">
        <v>1314</v>
      </c>
      <c r="F107" s="31" t="s">
        <v>1316</v>
      </c>
      <c r="G107" s="30">
        <v>4054600.0</v>
      </c>
      <c r="H107" s="30">
        <v>9.810197412E9</v>
      </c>
      <c r="I107" s="31" t="s">
        <v>826</v>
      </c>
      <c r="J107" s="31" t="s">
        <v>1317</v>
      </c>
      <c r="K107" s="31" t="s">
        <v>846</v>
      </c>
      <c r="L107" s="31" t="s">
        <v>1318</v>
      </c>
      <c r="M107" s="30" t="s">
        <v>894</v>
      </c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8.0" customHeight="1">
      <c r="A108" s="30">
        <v>107.0</v>
      </c>
      <c r="B108" s="39">
        <v>39850.502175925925</v>
      </c>
      <c r="C108" s="39">
        <v>39858.53729166667</v>
      </c>
      <c r="D108" s="40" t="s">
        <v>1320</v>
      </c>
      <c r="E108" s="30" t="s">
        <v>1319</v>
      </c>
      <c r="F108" s="31" t="s">
        <v>908</v>
      </c>
      <c r="G108" s="30">
        <v>4.60021E7</v>
      </c>
      <c r="H108" s="30">
        <v>9.811572675E9</v>
      </c>
      <c r="I108" s="31" t="s">
        <v>826</v>
      </c>
      <c r="J108" s="31" t="s">
        <v>1321</v>
      </c>
      <c r="K108" s="31" t="s">
        <v>975</v>
      </c>
      <c r="L108" s="31" t="s">
        <v>1322</v>
      </c>
      <c r="M108" s="30" t="s">
        <v>830</v>
      </c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8.0" customHeight="1">
      <c r="A109" s="30">
        <v>108.0</v>
      </c>
      <c r="B109" s="39">
        <v>39850.515173611115</v>
      </c>
      <c r="C109" s="39">
        <v>39858.49922453704</v>
      </c>
      <c r="D109" s="40" t="s">
        <v>1324</v>
      </c>
      <c r="E109" s="30" t="s">
        <v>1323</v>
      </c>
      <c r="F109" s="31" t="s">
        <v>993</v>
      </c>
      <c r="G109" s="30">
        <v>6.6550619E7</v>
      </c>
      <c r="H109" s="30">
        <v>9.821159597E9</v>
      </c>
      <c r="I109" s="31" t="s">
        <v>826</v>
      </c>
      <c r="J109" s="31" t="s">
        <v>1325</v>
      </c>
      <c r="K109" s="31" t="s">
        <v>1326</v>
      </c>
      <c r="L109" s="31" t="s">
        <v>1327</v>
      </c>
      <c r="M109" s="30" t="s">
        <v>830</v>
      </c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8.0" customHeight="1">
      <c r="A110" s="30">
        <v>109.0</v>
      </c>
      <c r="B110" s="39">
        <v>39850.53640046297</v>
      </c>
      <c r="C110" s="39">
        <v>39853.44636574074</v>
      </c>
      <c r="D110" s="40" t="s">
        <v>1329</v>
      </c>
      <c r="E110" s="30" t="s">
        <v>1328</v>
      </c>
      <c r="F110" s="31" t="s">
        <v>955</v>
      </c>
      <c r="G110" s="30">
        <v>9.637110237E9</v>
      </c>
      <c r="H110" s="30">
        <v>2.6931457E7</v>
      </c>
      <c r="I110" s="31" t="s">
        <v>826</v>
      </c>
      <c r="J110" s="31" t="s">
        <v>1330</v>
      </c>
      <c r="K110" s="31" t="s">
        <v>1331</v>
      </c>
      <c r="L110" s="31" t="s">
        <v>1332</v>
      </c>
      <c r="M110" s="30" t="s">
        <v>830</v>
      </c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8.0" customHeight="1">
      <c r="A111" s="30">
        <v>110.0</v>
      </c>
      <c r="B111" s="39">
        <v>39850.54344907407</v>
      </c>
      <c r="C111" s="39"/>
      <c r="D111" s="40" t="s">
        <v>1334</v>
      </c>
      <c r="E111" s="30" t="s">
        <v>1333</v>
      </c>
      <c r="F111" s="31" t="s">
        <v>1335</v>
      </c>
      <c r="G111" s="30">
        <v>9.873289998E9</v>
      </c>
      <c r="H111" s="30">
        <v>9.873289998E9</v>
      </c>
      <c r="I111" s="31" t="s">
        <v>826</v>
      </c>
      <c r="J111" s="31" t="s">
        <v>1336</v>
      </c>
      <c r="K111" s="31" t="s">
        <v>925</v>
      </c>
      <c r="L111" s="31" t="s">
        <v>1337</v>
      </c>
      <c r="M111" s="30" t="s">
        <v>938</v>
      </c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8.0" customHeight="1">
      <c r="A112" s="30">
        <v>111.0</v>
      </c>
      <c r="B112" s="39">
        <v>39850.54671296296</v>
      </c>
      <c r="C112" s="39"/>
      <c r="D112" s="40" t="s">
        <v>1339</v>
      </c>
      <c r="E112" s="30" t="s">
        <v>1338</v>
      </c>
      <c r="F112" s="31" t="s">
        <v>1340</v>
      </c>
      <c r="G112" s="30">
        <v>2.2003997E7</v>
      </c>
      <c r="H112" s="30">
        <v>9.811005674E9</v>
      </c>
      <c r="I112" s="31" t="s">
        <v>826</v>
      </c>
      <c r="J112" s="31" t="s">
        <v>1341</v>
      </c>
      <c r="K112" s="31" t="s">
        <v>840</v>
      </c>
      <c r="L112" s="31" t="s">
        <v>1342</v>
      </c>
      <c r="M112" s="30" t="s">
        <v>894</v>
      </c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8.0" customHeight="1">
      <c r="A113" s="30">
        <v>112.0</v>
      </c>
      <c r="B113" s="39">
        <v>39850.55453703704</v>
      </c>
      <c r="C113" s="39">
        <v>39851.41984953704</v>
      </c>
      <c r="D113" s="40" t="s">
        <v>1344</v>
      </c>
      <c r="E113" s="30" t="s">
        <v>1343</v>
      </c>
      <c r="F113" s="31" t="s">
        <v>934</v>
      </c>
      <c r="G113" s="30">
        <v>9.990385528E9</v>
      </c>
      <c r="H113" s="30">
        <v>9.990385528E9</v>
      </c>
      <c r="I113" s="31" t="s">
        <v>826</v>
      </c>
      <c r="J113" s="31" t="s">
        <v>1345</v>
      </c>
      <c r="K113" s="31" t="s">
        <v>995</v>
      </c>
      <c r="L113" s="31" t="s">
        <v>1346</v>
      </c>
      <c r="M113" s="30" t="s">
        <v>830</v>
      </c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8.0" customHeight="1">
      <c r="A114" s="30">
        <v>113.0</v>
      </c>
      <c r="B114" s="39">
        <v>39850.55814814815</v>
      </c>
      <c r="C114" s="39">
        <v>39867.6931712963</v>
      </c>
      <c r="D114" s="40" t="s">
        <v>1348</v>
      </c>
      <c r="E114" s="30" t="s">
        <v>1347</v>
      </c>
      <c r="F114" s="31" t="s">
        <v>833</v>
      </c>
      <c r="G114" s="30">
        <v>9.990004133E9</v>
      </c>
      <c r="H114" s="30">
        <v>9.811498324E9</v>
      </c>
      <c r="I114" s="31" t="s">
        <v>826</v>
      </c>
      <c r="J114" s="31" t="s">
        <v>1121</v>
      </c>
      <c r="K114" s="31" t="s">
        <v>925</v>
      </c>
      <c r="L114" s="31" t="s">
        <v>1349</v>
      </c>
      <c r="M114" s="30" t="s">
        <v>830</v>
      </c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8.0" customHeight="1">
      <c r="A115" s="30">
        <v>114.0</v>
      </c>
      <c r="B115" s="39">
        <v>39850.55939814815</v>
      </c>
      <c r="C115" s="39"/>
      <c r="D115" s="40" t="s">
        <v>1351</v>
      </c>
      <c r="E115" s="30" t="s">
        <v>1350</v>
      </c>
      <c r="F115" s="31" t="s">
        <v>833</v>
      </c>
      <c r="G115" s="30">
        <v>9.91194651E9</v>
      </c>
      <c r="H115" s="30">
        <v>9.91194651E9</v>
      </c>
      <c r="I115" s="31" t="s">
        <v>826</v>
      </c>
      <c r="J115" s="31" t="s">
        <v>883</v>
      </c>
      <c r="K115" s="31" t="s">
        <v>858</v>
      </c>
      <c r="L115" s="31" t="s">
        <v>1352</v>
      </c>
      <c r="M115" s="30" t="s">
        <v>854</v>
      </c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8.0" customHeight="1">
      <c r="A116" s="30">
        <v>115.0</v>
      </c>
      <c r="B116" s="39">
        <v>39850.56359953704</v>
      </c>
      <c r="C116" s="39"/>
      <c r="D116" s="40" t="s">
        <v>1354</v>
      </c>
      <c r="E116" s="30" t="s">
        <v>1353</v>
      </c>
      <c r="F116" s="31" t="s">
        <v>1355</v>
      </c>
      <c r="G116" s="30">
        <v>654627.0</v>
      </c>
      <c r="H116" s="30">
        <v>654627.0</v>
      </c>
      <c r="I116" s="31" t="s">
        <v>826</v>
      </c>
      <c r="J116" s="31" t="s">
        <v>1356</v>
      </c>
      <c r="K116" s="31" t="s">
        <v>840</v>
      </c>
      <c r="L116" s="31" t="s">
        <v>1357</v>
      </c>
      <c r="M116" s="30" t="s">
        <v>938</v>
      </c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8.0" customHeight="1">
      <c r="A117" s="30">
        <v>116.0</v>
      </c>
      <c r="B117" s="39">
        <v>39850.56582175926</v>
      </c>
      <c r="C117" s="39"/>
      <c r="D117" s="40" t="s">
        <v>1359</v>
      </c>
      <c r="E117" s="30" t="s">
        <v>1358</v>
      </c>
      <c r="F117" s="31" t="s">
        <v>833</v>
      </c>
      <c r="G117" s="30">
        <v>3.088751E7</v>
      </c>
      <c r="H117" s="30">
        <v>9.91194651E9</v>
      </c>
      <c r="I117" s="31" t="s">
        <v>826</v>
      </c>
      <c r="J117" s="31" t="s">
        <v>883</v>
      </c>
      <c r="K117" s="31" t="s">
        <v>858</v>
      </c>
      <c r="L117" s="31" t="s">
        <v>1360</v>
      </c>
      <c r="M117" s="30" t="s">
        <v>854</v>
      </c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8.0" customHeight="1">
      <c r="A118" s="30">
        <v>117.0</v>
      </c>
      <c r="B118" s="39">
        <v>39850.56674768519</v>
      </c>
      <c r="C118" s="39"/>
      <c r="D118" s="40" t="s">
        <v>1362</v>
      </c>
      <c r="E118" s="30" t="s">
        <v>1361</v>
      </c>
      <c r="F118" s="31" t="s">
        <v>1017</v>
      </c>
      <c r="G118" s="30">
        <v>9.250432166E9</v>
      </c>
      <c r="H118" s="30">
        <v>9.250432166E9</v>
      </c>
      <c r="I118" s="31" t="s">
        <v>826</v>
      </c>
      <c r="J118" s="31" t="s">
        <v>1363</v>
      </c>
      <c r="K118" s="31" t="s">
        <v>846</v>
      </c>
      <c r="L118" s="31" t="s">
        <v>1364</v>
      </c>
      <c r="M118" s="30" t="s">
        <v>894</v>
      </c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8.0" customHeight="1">
      <c r="A119" s="30">
        <v>118.0</v>
      </c>
      <c r="B119" s="39">
        <v>39850.570243055554</v>
      </c>
      <c r="C119" s="39"/>
      <c r="D119" s="40" t="s">
        <v>1366</v>
      </c>
      <c r="E119" s="30" t="s">
        <v>1365</v>
      </c>
      <c r="F119" s="31" t="s">
        <v>908</v>
      </c>
      <c r="G119" s="30">
        <v>3.088751E7</v>
      </c>
      <c r="H119" s="30">
        <v>9.91194651E9</v>
      </c>
      <c r="I119" s="31" t="s">
        <v>826</v>
      </c>
      <c r="J119" s="31" t="s">
        <v>1217</v>
      </c>
      <c r="K119" s="31" t="s">
        <v>858</v>
      </c>
      <c r="L119" s="31" t="s">
        <v>1367</v>
      </c>
      <c r="M119" s="30" t="s">
        <v>854</v>
      </c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8.0" customHeight="1">
      <c r="A120" s="30">
        <v>119.0</v>
      </c>
      <c r="B120" s="39">
        <v>39850.57303240741</v>
      </c>
      <c r="C120" s="39"/>
      <c r="D120" s="40" t="s">
        <v>1369</v>
      </c>
      <c r="E120" s="30" t="s">
        <v>1368</v>
      </c>
      <c r="F120" s="31" t="s">
        <v>833</v>
      </c>
      <c r="G120" s="30">
        <v>9.91194651E9</v>
      </c>
      <c r="H120" s="30">
        <v>9.91194651E9</v>
      </c>
      <c r="I120" s="31" t="s">
        <v>826</v>
      </c>
      <c r="J120" s="31" t="s">
        <v>883</v>
      </c>
      <c r="K120" s="31" t="s">
        <v>858</v>
      </c>
      <c r="L120" s="31" t="s">
        <v>1370</v>
      </c>
      <c r="M120" s="30" t="s">
        <v>854</v>
      </c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8.0" customHeight="1">
      <c r="A121" s="30">
        <v>120.0</v>
      </c>
      <c r="B121" s="39">
        <v>39850.584398148145</v>
      </c>
      <c r="C121" s="39">
        <v>39857.67334490741</v>
      </c>
      <c r="D121" s="40" t="s">
        <v>617</v>
      </c>
      <c r="E121" s="30" t="s">
        <v>1371</v>
      </c>
      <c r="F121" s="31" t="s">
        <v>941</v>
      </c>
      <c r="G121" s="30">
        <v>9.900302291E9</v>
      </c>
      <c r="H121" s="30">
        <v>2.5500755E7</v>
      </c>
      <c r="I121" s="31" t="s">
        <v>826</v>
      </c>
      <c r="J121" s="31" t="s">
        <v>1372</v>
      </c>
      <c r="K121" s="31" t="s">
        <v>995</v>
      </c>
      <c r="L121" s="31" t="s">
        <v>1373</v>
      </c>
      <c r="M121" s="30" t="s">
        <v>830</v>
      </c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8.0" customHeight="1">
      <c r="A122" s="30">
        <v>121.0</v>
      </c>
      <c r="B122" s="39">
        <v>39850.62432870371</v>
      </c>
      <c r="C122" s="39">
        <v>39856.638657407406</v>
      </c>
      <c r="D122" s="40" t="s">
        <v>190</v>
      </c>
      <c r="E122" s="30" t="s">
        <v>1374</v>
      </c>
      <c r="F122" s="31" t="s">
        <v>833</v>
      </c>
      <c r="G122" s="30">
        <v>9.310454897E9</v>
      </c>
      <c r="H122" s="30">
        <v>9.310454897E9</v>
      </c>
      <c r="I122" s="31" t="s">
        <v>826</v>
      </c>
      <c r="J122" s="31" t="s">
        <v>883</v>
      </c>
      <c r="K122" s="31" t="s">
        <v>858</v>
      </c>
      <c r="L122" s="31" t="s">
        <v>1375</v>
      </c>
      <c r="M122" s="30" t="s">
        <v>830</v>
      </c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8.0" customHeight="1">
      <c r="A123" s="30">
        <v>122.0</v>
      </c>
      <c r="B123" s="39">
        <v>39850.62766203703</v>
      </c>
      <c r="C123" s="39">
        <v>39858.670381944445</v>
      </c>
      <c r="D123" s="40" t="s">
        <v>1377</v>
      </c>
      <c r="E123" s="30" t="s">
        <v>1376</v>
      </c>
      <c r="F123" s="31" t="s">
        <v>993</v>
      </c>
      <c r="G123" s="30">
        <v>9.89280997E9</v>
      </c>
      <c r="H123" s="30">
        <v>9.870555013E9</v>
      </c>
      <c r="I123" s="31" t="s">
        <v>826</v>
      </c>
      <c r="J123" s="31" t="s">
        <v>1222</v>
      </c>
      <c r="K123" s="31" t="s">
        <v>1028</v>
      </c>
      <c r="L123" s="31" t="s">
        <v>1378</v>
      </c>
      <c r="M123" s="30" t="s">
        <v>830</v>
      </c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8.0" customHeight="1">
      <c r="A124" s="30">
        <v>123.0</v>
      </c>
      <c r="B124" s="39">
        <v>39850.63428240741</v>
      </c>
      <c r="C124" s="39"/>
      <c r="D124" s="40" t="s">
        <v>1380</v>
      </c>
      <c r="E124" s="30" t="s">
        <v>1379</v>
      </c>
      <c r="F124" s="31" t="s">
        <v>1052</v>
      </c>
      <c r="G124" s="30">
        <v>2617753.0</v>
      </c>
      <c r="H124" s="30">
        <v>9.982523767E9</v>
      </c>
      <c r="I124" s="31" t="s">
        <v>826</v>
      </c>
      <c r="J124" s="31" t="s">
        <v>883</v>
      </c>
      <c r="K124" s="31" t="s">
        <v>858</v>
      </c>
      <c r="L124" s="31" t="s">
        <v>1381</v>
      </c>
      <c r="M124" s="30" t="s">
        <v>854</v>
      </c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8.0" customHeight="1">
      <c r="A125" s="30">
        <v>124.0</v>
      </c>
      <c r="B125" s="39">
        <v>39850.640069444446</v>
      </c>
      <c r="C125" s="39"/>
      <c r="D125" s="40" t="s">
        <v>1383</v>
      </c>
      <c r="E125" s="30" t="s">
        <v>1382</v>
      </c>
      <c r="F125" s="31" t="s">
        <v>1384</v>
      </c>
      <c r="G125" s="30">
        <v>9.89021026E9</v>
      </c>
      <c r="H125" s="30">
        <v>9.92331082E9</v>
      </c>
      <c r="I125" s="31" t="s">
        <v>826</v>
      </c>
      <c r="J125" s="31" t="s">
        <v>989</v>
      </c>
      <c r="K125" s="31" t="s">
        <v>925</v>
      </c>
      <c r="L125" s="31" t="s">
        <v>1385</v>
      </c>
      <c r="M125" s="30" t="s">
        <v>854</v>
      </c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8.0" customHeight="1">
      <c r="A126" s="30">
        <v>125.0</v>
      </c>
      <c r="B126" s="39">
        <v>39850.6828125</v>
      </c>
      <c r="C126" s="39"/>
      <c r="D126" s="40" t="s">
        <v>1387</v>
      </c>
      <c r="E126" s="30" t="s">
        <v>1386</v>
      </c>
      <c r="F126" s="31" t="s">
        <v>908</v>
      </c>
      <c r="G126" s="30"/>
      <c r="H126" s="30">
        <v>9.891040239E9</v>
      </c>
      <c r="I126" s="31" t="s">
        <v>826</v>
      </c>
      <c r="J126" s="31" t="s">
        <v>1388</v>
      </c>
      <c r="K126" s="31" t="s">
        <v>858</v>
      </c>
      <c r="L126" s="31" t="s">
        <v>1389</v>
      </c>
      <c r="M126" s="30" t="s">
        <v>854</v>
      </c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8.0" customHeight="1">
      <c r="A127" s="30">
        <v>126.0</v>
      </c>
      <c r="B127" s="39">
        <v>39850.691412037035</v>
      </c>
      <c r="C127" s="39">
        <v>39853.70642361111</v>
      </c>
      <c r="D127" s="40" t="s">
        <v>1391</v>
      </c>
      <c r="E127" s="30" t="s">
        <v>1390</v>
      </c>
      <c r="F127" s="31" t="s">
        <v>1392</v>
      </c>
      <c r="G127" s="30">
        <v>9.849990832E9</v>
      </c>
      <c r="H127" s="30">
        <v>9.849990832E9</v>
      </c>
      <c r="I127" s="31" t="s">
        <v>826</v>
      </c>
      <c r="J127" s="31" t="s">
        <v>1393</v>
      </c>
      <c r="K127" s="31" t="s">
        <v>1394</v>
      </c>
      <c r="L127" s="31" t="s">
        <v>1395</v>
      </c>
      <c r="M127" s="30" t="s">
        <v>830</v>
      </c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8.0" customHeight="1">
      <c r="A128" s="30">
        <v>127.0</v>
      </c>
      <c r="B128" s="39">
        <v>39850.69396990741</v>
      </c>
      <c r="C128" s="39"/>
      <c r="D128" s="40" t="s">
        <v>1397</v>
      </c>
      <c r="E128" s="30" t="s">
        <v>1396</v>
      </c>
      <c r="F128" s="31" t="s">
        <v>1340</v>
      </c>
      <c r="G128" s="30">
        <v>9.971462733E9</v>
      </c>
      <c r="H128" s="30">
        <v>9.971462733E9</v>
      </c>
      <c r="I128" s="31" t="s">
        <v>826</v>
      </c>
      <c r="J128" s="31" t="s">
        <v>1398</v>
      </c>
      <c r="K128" s="31" t="s">
        <v>914</v>
      </c>
      <c r="L128" s="31" t="s">
        <v>1399</v>
      </c>
      <c r="M128" s="30" t="s">
        <v>894</v>
      </c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8.0" customHeight="1">
      <c r="A129" s="30">
        <v>128.0</v>
      </c>
      <c r="B129" s="39">
        <v>39850.69934027778</v>
      </c>
      <c r="C129" s="39"/>
      <c r="D129" s="40" t="s">
        <v>1401</v>
      </c>
      <c r="E129" s="30" t="s">
        <v>1400</v>
      </c>
      <c r="F129" s="31" t="s">
        <v>882</v>
      </c>
      <c r="G129" s="30">
        <v>9.888283373E9</v>
      </c>
      <c r="H129" s="30">
        <v>9.888283373E9</v>
      </c>
      <c r="I129" s="31" t="s">
        <v>826</v>
      </c>
      <c r="J129" s="31" t="s">
        <v>1402</v>
      </c>
      <c r="K129" s="31" t="s">
        <v>858</v>
      </c>
      <c r="L129" s="31" t="s">
        <v>1403</v>
      </c>
      <c r="M129" s="30" t="s">
        <v>854</v>
      </c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8.0" customHeight="1">
      <c r="A130" s="30">
        <v>129.0</v>
      </c>
      <c r="B130" s="39">
        <v>39850.72287037037</v>
      </c>
      <c r="C130" s="39">
        <v>39858.61377314815</v>
      </c>
      <c r="D130" s="40" t="s">
        <v>1405</v>
      </c>
      <c r="E130" s="30" t="s">
        <v>1404</v>
      </c>
      <c r="F130" s="31" t="s">
        <v>955</v>
      </c>
      <c r="G130" s="30">
        <v>9.960947222E9</v>
      </c>
      <c r="H130" s="30">
        <v>9.960947222E9</v>
      </c>
      <c r="I130" s="31" t="s">
        <v>826</v>
      </c>
      <c r="J130" s="31" t="s">
        <v>1406</v>
      </c>
      <c r="K130" s="31" t="s">
        <v>1181</v>
      </c>
      <c r="L130" s="31" t="s">
        <v>1407</v>
      </c>
      <c r="M130" s="30" t="s">
        <v>830</v>
      </c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8.0" customHeight="1">
      <c r="A131" s="30">
        <v>130.0</v>
      </c>
      <c r="B131" s="39">
        <v>39850.74266203704</v>
      </c>
      <c r="C131" s="39"/>
      <c r="D131" s="40" t="s">
        <v>1409</v>
      </c>
      <c r="E131" s="30" t="s">
        <v>1408</v>
      </c>
      <c r="F131" s="31" t="s">
        <v>1410</v>
      </c>
      <c r="G131" s="30">
        <v>9.411256444E9</v>
      </c>
      <c r="H131" s="30">
        <v>9.837167437E9</v>
      </c>
      <c r="I131" s="31" t="s">
        <v>826</v>
      </c>
      <c r="J131" s="31" t="s">
        <v>1411</v>
      </c>
      <c r="K131" s="31" t="s">
        <v>1008</v>
      </c>
      <c r="L131" s="31" t="s">
        <v>1412</v>
      </c>
      <c r="M131" s="30" t="s">
        <v>894</v>
      </c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8.0" customHeight="1">
      <c r="A132" s="30">
        <v>131.0</v>
      </c>
      <c r="B132" s="39">
        <v>39850.746400462966</v>
      </c>
      <c r="C132" s="39"/>
      <c r="D132" s="40" t="s">
        <v>1414</v>
      </c>
      <c r="E132" s="30" t="s">
        <v>1413</v>
      </c>
      <c r="F132" s="31" t="s">
        <v>1415</v>
      </c>
      <c r="G132" s="30">
        <v>9.897443747E9</v>
      </c>
      <c r="H132" s="30">
        <v>9.897520481E9</v>
      </c>
      <c r="I132" s="31" t="s">
        <v>826</v>
      </c>
      <c r="J132" s="31" t="s">
        <v>1416</v>
      </c>
      <c r="K132" s="31" t="s">
        <v>858</v>
      </c>
      <c r="L132" s="31" t="s">
        <v>1417</v>
      </c>
      <c r="M132" s="30" t="s">
        <v>854</v>
      </c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8.0" customHeight="1">
      <c r="A133" s="30">
        <v>132.0</v>
      </c>
      <c r="B133" s="39">
        <v>39850.8762037037</v>
      </c>
      <c r="C133" s="39"/>
      <c r="D133" s="40" t="s">
        <v>1419</v>
      </c>
      <c r="E133" s="30" t="s">
        <v>1418</v>
      </c>
      <c r="F133" s="31" t="s">
        <v>1420</v>
      </c>
      <c r="G133" s="30">
        <v>2381385.0</v>
      </c>
      <c r="H133" s="30"/>
      <c r="I133" s="31" t="s">
        <v>826</v>
      </c>
      <c r="J133" s="31" t="s">
        <v>1421</v>
      </c>
      <c r="K133" s="31" t="s">
        <v>835</v>
      </c>
      <c r="L133" s="31" t="s">
        <v>1422</v>
      </c>
      <c r="M133" s="30" t="s">
        <v>938</v>
      </c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8.0" customHeight="1">
      <c r="A134" s="30">
        <v>133.0</v>
      </c>
      <c r="B134" s="39">
        <v>39851.45193287037</v>
      </c>
      <c r="C134" s="39"/>
      <c r="D134" s="40" t="s">
        <v>1424</v>
      </c>
      <c r="E134" s="30" t="s">
        <v>1423</v>
      </c>
      <c r="F134" s="31" t="s">
        <v>1425</v>
      </c>
      <c r="G134" s="30">
        <v>9.729050812E9</v>
      </c>
      <c r="H134" s="30">
        <v>4654627.0</v>
      </c>
      <c r="I134" s="31" t="s">
        <v>826</v>
      </c>
      <c r="J134" s="31" t="s">
        <v>883</v>
      </c>
      <c r="K134" s="31" t="s">
        <v>858</v>
      </c>
      <c r="L134" s="31" t="s">
        <v>1426</v>
      </c>
      <c r="M134" s="30" t="s">
        <v>894</v>
      </c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8.0" customHeight="1">
      <c r="A135" s="30">
        <v>134.0</v>
      </c>
      <c r="B135" s="39">
        <v>39851.45607638889</v>
      </c>
      <c r="C135" s="39">
        <v>39861.67113425926</v>
      </c>
      <c r="D135" s="40" t="s">
        <v>1428</v>
      </c>
      <c r="E135" s="30" t="s">
        <v>1427</v>
      </c>
      <c r="F135" s="31" t="s">
        <v>1429</v>
      </c>
      <c r="G135" s="30">
        <v>2.5460908E7</v>
      </c>
      <c r="H135" s="30">
        <v>9.42201614E9</v>
      </c>
      <c r="I135" s="31" t="s">
        <v>826</v>
      </c>
      <c r="J135" s="31" t="s">
        <v>1430</v>
      </c>
      <c r="K135" s="31" t="s">
        <v>1227</v>
      </c>
      <c r="L135" s="31" t="s">
        <v>1431</v>
      </c>
      <c r="M135" s="30" t="s">
        <v>830</v>
      </c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8.0" customHeight="1">
      <c r="A136" s="30">
        <v>135.0</v>
      </c>
      <c r="B136" s="39">
        <v>39851.47541666667</v>
      </c>
      <c r="C136" s="39">
        <v>39857.72241898148</v>
      </c>
      <c r="D136" s="40" t="s">
        <v>1433</v>
      </c>
      <c r="E136" s="30" t="s">
        <v>1432</v>
      </c>
      <c r="F136" s="31" t="s">
        <v>941</v>
      </c>
      <c r="G136" s="30">
        <v>9.90262244E9</v>
      </c>
      <c r="H136" s="30">
        <v>9.90262244E9</v>
      </c>
      <c r="I136" s="31" t="s">
        <v>826</v>
      </c>
      <c r="J136" s="31" t="s">
        <v>1434</v>
      </c>
      <c r="K136" s="31" t="s">
        <v>1435</v>
      </c>
      <c r="L136" s="31" t="s">
        <v>1436</v>
      </c>
      <c r="M136" s="30" t="s">
        <v>830</v>
      </c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8.0" customHeight="1">
      <c r="A137" s="30">
        <v>136.0</v>
      </c>
      <c r="B137" s="39">
        <v>39851.489907407406</v>
      </c>
      <c r="C137" s="39"/>
      <c r="D137" s="40" t="s">
        <v>1438</v>
      </c>
      <c r="E137" s="30" t="s">
        <v>1437</v>
      </c>
      <c r="F137" s="31" t="s">
        <v>1439</v>
      </c>
      <c r="G137" s="30">
        <v>224148.0</v>
      </c>
      <c r="H137" s="30">
        <v>9.460847074E9</v>
      </c>
      <c r="I137" s="31" t="s">
        <v>826</v>
      </c>
      <c r="J137" s="31" t="s">
        <v>1440</v>
      </c>
      <c r="K137" s="31" t="s">
        <v>975</v>
      </c>
      <c r="L137" s="31" t="s">
        <v>1441</v>
      </c>
      <c r="M137" s="30" t="s">
        <v>854</v>
      </c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8.0" customHeight="1">
      <c r="A138" s="30">
        <v>137.0</v>
      </c>
      <c r="B138" s="39">
        <v>39851.502175925925</v>
      </c>
      <c r="C138" s="39">
        <v>39854.424155092594</v>
      </c>
      <c r="D138" s="40" t="s">
        <v>1443</v>
      </c>
      <c r="E138" s="30" t="s">
        <v>1442</v>
      </c>
      <c r="F138" s="31" t="s">
        <v>1032</v>
      </c>
      <c r="G138" s="30">
        <v>9.888995939E9</v>
      </c>
      <c r="H138" s="30">
        <v>1.7226333869E10</v>
      </c>
      <c r="I138" s="31" t="s">
        <v>826</v>
      </c>
      <c r="J138" s="31" t="s">
        <v>1444</v>
      </c>
      <c r="K138" s="31" t="s">
        <v>1445</v>
      </c>
      <c r="L138" s="31" t="s">
        <v>1446</v>
      </c>
      <c r="M138" s="30" t="s">
        <v>830</v>
      </c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8.0" customHeight="1">
      <c r="A139" s="30">
        <v>138.0</v>
      </c>
      <c r="B139" s="39">
        <v>39851.50383101852</v>
      </c>
      <c r="C139" s="39">
        <v>39854.67217592592</v>
      </c>
      <c r="D139" s="40" t="s">
        <v>1448</v>
      </c>
      <c r="E139" s="30" t="s">
        <v>1447</v>
      </c>
      <c r="F139" s="31" t="s">
        <v>1449</v>
      </c>
      <c r="G139" s="30">
        <v>9.015101327E9</v>
      </c>
      <c r="H139" s="30">
        <v>9.015101327E9</v>
      </c>
      <c r="I139" s="31" t="s">
        <v>826</v>
      </c>
      <c r="J139" s="31" t="s">
        <v>1450</v>
      </c>
      <c r="K139" s="31" t="s">
        <v>1451</v>
      </c>
      <c r="L139" s="31" t="s">
        <v>1452</v>
      </c>
      <c r="M139" s="30" t="s">
        <v>830</v>
      </c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8.0" customHeight="1">
      <c r="A140" s="30">
        <v>139.0</v>
      </c>
      <c r="B140" s="39">
        <v>39851.50443287037</v>
      </c>
      <c r="C140" s="39">
        <v>39851.69663194445</v>
      </c>
      <c r="D140" s="40" t="s">
        <v>1454</v>
      </c>
      <c r="E140" s="30" t="s">
        <v>1453</v>
      </c>
      <c r="F140" s="31" t="s">
        <v>1455</v>
      </c>
      <c r="G140" s="30">
        <v>9.829042524E9</v>
      </c>
      <c r="H140" s="30">
        <v>9.950864643E9</v>
      </c>
      <c r="I140" s="31" t="s">
        <v>826</v>
      </c>
      <c r="J140" s="31" t="s">
        <v>1096</v>
      </c>
      <c r="K140" s="31" t="s">
        <v>925</v>
      </c>
      <c r="L140" s="31" t="s">
        <v>1456</v>
      </c>
      <c r="M140" s="30" t="s">
        <v>830</v>
      </c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8.0" customHeight="1">
      <c r="A141" s="30">
        <v>140.0</v>
      </c>
      <c r="B141" s="39">
        <v>39851.50502314815</v>
      </c>
      <c r="C141" s="39">
        <v>39860.718136574076</v>
      </c>
      <c r="D141" s="40" t="s">
        <v>1458</v>
      </c>
      <c r="E141" s="30" t="s">
        <v>1457</v>
      </c>
      <c r="F141" s="31" t="s">
        <v>1316</v>
      </c>
      <c r="G141" s="30">
        <v>9.953938945E9</v>
      </c>
      <c r="H141" s="30">
        <v>9.953938945E9</v>
      </c>
      <c r="I141" s="31" t="s">
        <v>826</v>
      </c>
      <c r="J141" s="31" t="s">
        <v>1459</v>
      </c>
      <c r="K141" s="31" t="s">
        <v>975</v>
      </c>
      <c r="L141" s="31" t="s">
        <v>1460</v>
      </c>
      <c r="M141" s="30" t="s">
        <v>830</v>
      </c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8.0" customHeight="1">
      <c r="A142" s="30">
        <v>141.0</v>
      </c>
      <c r="B142" s="39">
        <v>39851.51493055555</v>
      </c>
      <c r="C142" s="39">
        <v>39855.553923611114</v>
      </c>
      <c r="D142" s="40" t="s">
        <v>1462</v>
      </c>
      <c r="E142" s="30" t="s">
        <v>1461</v>
      </c>
      <c r="F142" s="31" t="s">
        <v>1463</v>
      </c>
      <c r="G142" s="30">
        <v>9.815128791E9</v>
      </c>
      <c r="H142" s="30"/>
      <c r="I142" s="31" t="s">
        <v>826</v>
      </c>
      <c r="J142" s="31" t="s">
        <v>1440</v>
      </c>
      <c r="K142" s="31" t="s">
        <v>975</v>
      </c>
      <c r="L142" s="31" t="s">
        <v>1464</v>
      </c>
      <c r="M142" s="30" t="s">
        <v>830</v>
      </c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8.0" customHeight="1">
      <c r="A143" s="30">
        <v>142.0</v>
      </c>
      <c r="B143" s="39">
        <v>39851.515</v>
      </c>
      <c r="C143" s="39">
        <v>39861.66916666667</v>
      </c>
      <c r="D143" s="40" t="s">
        <v>1466</v>
      </c>
      <c r="E143" s="30" t="s">
        <v>1465</v>
      </c>
      <c r="F143" s="31" t="s">
        <v>1467</v>
      </c>
      <c r="G143" s="30">
        <v>2.7661805E7</v>
      </c>
      <c r="H143" s="30">
        <v>9.88138044E9</v>
      </c>
      <c r="I143" s="31" t="s">
        <v>826</v>
      </c>
      <c r="J143" s="31" t="s">
        <v>1468</v>
      </c>
      <c r="K143" s="31" t="s">
        <v>914</v>
      </c>
      <c r="L143" s="31" t="s">
        <v>1469</v>
      </c>
      <c r="M143" s="30" t="s">
        <v>830</v>
      </c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8.0" customHeight="1">
      <c r="A144" s="30">
        <v>143.0</v>
      </c>
      <c r="B144" s="39">
        <v>39851.51681712963</v>
      </c>
      <c r="C144" s="39">
        <v>39855.43512731481</v>
      </c>
      <c r="D144" s="40" t="s">
        <v>734</v>
      </c>
      <c r="E144" s="30" t="s">
        <v>1470</v>
      </c>
      <c r="F144" s="31" t="s">
        <v>1471</v>
      </c>
      <c r="G144" s="30">
        <v>9.417252862E9</v>
      </c>
      <c r="H144" s="30">
        <v>9.316421016E9</v>
      </c>
      <c r="I144" s="31" t="s">
        <v>826</v>
      </c>
      <c r="J144" s="31" t="s">
        <v>883</v>
      </c>
      <c r="K144" s="31" t="s">
        <v>858</v>
      </c>
      <c r="L144" s="31" t="s">
        <v>1472</v>
      </c>
      <c r="M144" s="30" t="s">
        <v>830</v>
      </c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8.0" customHeight="1">
      <c r="A145" s="30">
        <v>144.0</v>
      </c>
      <c r="B145" s="39">
        <v>39851.53607638889</v>
      </c>
      <c r="C145" s="39"/>
      <c r="D145" s="40" t="s">
        <v>1474</v>
      </c>
      <c r="E145" s="30" t="s">
        <v>1473</v>
      </c>
      <c r="F145" s="31" t="s">
        <v>1475</v>
      </c>
      <c r="G145" s="30">
        <v>9.88840006E9</v>
      </c>
      <c r="H145" s="30">
        <v>9.464400064E9</v>
      </c>
      <c r="I145" s="31" t="s">
        <v>826</v>
      </c>
      <c r="J145" s="31" t="s">
        <v>898</v>
      </c>
      <c r="K145" s="31" t="s">
        <v>828</v>
      </c>
      <c r="L145" s="31" t="s">
        <v>1476</v>
      </c>
      <c r="M145" s="30" t="s">
        <v>854</v>
      </c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8.0" customHeight="1">
      <c r="A146" s="30">
        <v>145.0</v>
      </c>
      <c r="B146" s="39">
        <v>39851.551574074074</v>
      </c>
      <c r="C146" s="39">
        <v>39857.74560185185</v>
      </c>
      <c r="D146" s="40" t="s">
        <v>1108</v>
      </c>
      <c r="E146" s="30" t="s">
        <v>1477</v>
      </c>
      <c r="F146" s="31" t="s">
        <v>1478</v>
      </c>
      <c r="G146" s="30">
        <v>9.2185776E9</v>
      </c>
      <c r="H146" s="30">
        <v>9.2185776E9</v>
      </c>
      <c r="I146" s="31" t="s">
        <v>826</v>
      </c>
      <c r="J146" s="31" t="s">
        <v>913</v>
      </c>
      <c r="K146" s="31" t="s">
        <v>914</v>
      </c>
      <c r="L146" s="31" t="s">
        <v>1479</v>
      </c>
      <c r="M146" s="30" t="s">
        <v>830</v>
      </c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8.0" customHeight="1">
      <c r="A147" s="30">
        <v>146.0</v>
      </c>
      <c r="B147" s="39">
        <v>39851.557974537034</v>
      </c>
      <c r="C147" s="39"/>
      <c r="D147" s="40" t="s">
        <v>1481</v>
      </c>
      <c r="E147" s="30" t="s">
        <v>1480</v>
      </c>
      <c r="F147" s="31" t="s">
        <v>1482</v>
      </c>
      <c r="G147" s="30">
        <v>9.225328717E9</v>
      </c>
      <c r="H147" s="30">
        <v>9.890605552E9</v>
      </c>
      <c r="I147" s="31" t="s">
        <v>826</v>
      </c>
      <c r="J147" s="31" t="s">
        <v>1483</v>
      </c>
      <c r="K147" s="31" t="s">
        <v>1008</v>
      </c>
      <c r="L147" s="31" t="s">
        <v>1484</v>
      </c>
      <c r="M147" s="30" t="s">
        <v>854</v>
      </c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8.0" customHeight="1">
      <c r="A148" s="30">
        <v>147.0</v>
      </c>
      <c r="B148" s="39">
        <v>39851.558483796296</v>
      </c>
      <c r="C148" s="39">
        <v>39854.42091435185</v>
      </c>
      <c r="D148" s="40" t="s">
        <v>1486</v>
      </c>
      <c r="E148" s="30" t="s">
        <v>1485</v>
      </c>
      <c r="F148" s="31" t="s">
        <v>1487</v>
      </c>
      <c r="G148" s="30">
        <v>9.999670098E9</v>
      </c>
      <c r="H148" s="30">
        <v>9.999670098E9</v>
      </c>
      <c r="I148" s="31" t="s">
        <v>826</v>
      </c>
      <c r="J148" s="31" t="s">
        <v>1488</v>
      </c>
      <c r="K148" s="31" t="s">
        <v>1435</v>
      </c>
      <c r="L148" s="31" t="s">
        <v>1489</v>
      </c>
      <c r="M148" s="30" t="s">
        <v>830</v>
      </c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8.0" customHeight="1">
      <c r="A149" s="30">
        <v>148.0</v>
      </c>
      <c r="B149" s="39">
        <v>39851.56351851852</v>
      </c>
      <c r="C149" s="39"/>
      <c r="D149" s="40" t="s">
        <v>1491</v>
      </c>
      <c r="E149" s="30" t="s">
        <v>1490</v>
      </c>
      <c r="F149" s="31" t="s">
        <v>833</v>
      </c>
      <c r="G149" s="30">
        <v>9.871620268E9</v>
      </c>
      <c r="H149" s="30"/>
      <c r="I149" s="31" t="s">
        <v>826</v>
      </c>
      <c r="J149" s="31" t="s">
        <v>1492</v>
      </c>
      <c r="K149" s="31" t="s">
        <v>1493</v>
      </c>
      <c r="L149" s="31" t="s">
        <v>1494</v>
      </c>
      <c r="M149" s="30" t="s">
        <v>854</v>
      </c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8.0" customHeight="1">
      <c r="A150" s="30">
        <v>149.0</v>
      </c>
      <c r="B150" s="39">
        <v>39851.56539351852</v>
      </c>
      <c r="C150" s="39"/>
      <c r="D150" s="40" t="s">
        <v>1496</v>
      </c>
      <c r="E150" s="30" t="s">
        <v>1495</v>
      </c>
      <c r="F150" s="31" t="s">
        <v>1154</v>
      </c>
      <c r="G150" s="30">
        <v>9.916754161E9</v>
      </c>
      <c r="H150" s="30">
        <v>9.886844883E9</v>
      </c>
      <c r="I150" s="31" t="s">
        <v>826</v>
      </c>
      <c r="J150" s="31" t="s">
        <v>1284</v>
      </c>
      <c r="K150" s="31" t="s">
        <v>858</v>
      </c>
      <c r="L150" s="31" t="s">
        <v>1497</v>
      </c>
      <c r="M150" s="30" t="s">
        <v>938</v>
      </c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8.0" customHeight="1">
      <c r="A151" s="30">
        <v>150.0</v>
      </c>
      <c r="B151" s="39">
        <v>39851.583287037036</v>
      </c>
      <c r="C151" s="39">
        <v>39865.47603009259</v>
      </c>
      <c r="D151" s="40" t="s">
        <v>1499</v>
      </c>
      <c r="E151" s="30" t="s">
        <v>1498</v>
      </c>
      <c r="F151" s="31" t="s">
        <v>1500</v>
      </c>
      <c r="G151" s="30">
        <v>9.889782522E9</v>
      </c>
      <c r="H151" s="30">
        <v>9.889479504E9</v>
      </c>
      <c r="I151" s="31" t="s">
        <v>826</v>
      </c>
      <c r="J151" s="31" t="s">
        <v>1501</v>
      </c>
      <c r="K151" s="31" t="s">
        <v>840</v>
      </c>
      <c r="L151" s="31" t="s">
        <v>1502</v>
      </c>
      <c r="M151" s="30" t="s">
        <v>830</v>
      </c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8.0" customHeight="1">
      <c r="A152" s="30">
        <v>151.0</v>
      </c>
      <c r="B152" s="39">
        <v>39851.58534722222</v>
      </c>
      <c r="C152" s="39">
        <v>39863.68918981482</v>
      </c>
      <c r="D152" s="40" t="s">
        <v>1504</v>
      </c>
      <c r="E152" s="30" t="s">
        <v>1503</v>
      </c>
      <c r="F152" s="31" t="s">
        <v>1505</v>
      </c>
      <c r="G152" s="30">
        <v>4.1510762E7</v>
      </c>
      <c r="H152" s="30">
        <v>9.880158853E9</v>
      </c>
      <c r="I152" s="31" t="s">
        <v>826</v>
      </c>
      <c r="J152" s="31" t="s">
        <v>1506</v>
      </c>
      <c r="K152" s="31" t="s">
        <v>858</v>
      </c>
      <c r="L152" s="31" t="s">
        <v>1507</v>
      </c>
      <c r="M152" s="30" t="s">
        <v>830</v>
      </c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8.0" customHeight="1">
      <c r="A153" s="30">
        <v>152.0</v>
      </c>
      <c r="B153" s="39">
        <v>39851.64194444445</v>
      </c>
      <c r="C153" s="39">
        <v>39854.619791666664</v>
      </c>
      <c r="D153" s="40" t="s">
        <v>1509</v>
      </c>
      <c r="E153" s="30" t="s">
        <v>1508</v>
      </c>
      <c r="F153" s="31" t="s">
        <v>1510</v>
      </c>
      <c r="G153" s="30">
        <v>9.922429832E9</v>
      </c>
      <c r="H153" s="30">
        <v>9.331097776E9</v>
      </c>
      <c r="I153" s="31" t="s">
        <v>826</v>
      </c>
      <c r="J153" s="31" t="s">
        <v>1007</v>
      </c>
      <c r="K153" s="31" t="s">
        <v>1008</v>
      </c>
      <c r="L153" s="31" t="s">
        <v>1511</v>
      </c>
      <c r="M153" s="30" t="s">
        <v>830</v>
      </c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8.0" customHeight="1">
      <c r="A154" s="30">
        <v>153.0</v>
      </c>
      <c r="B154" s="39">
        <v>39851.64196759259</v>
      </c>
      <c r="C154" s="39"/>
      <c r="D154" s="40" t="s">
        <v>1513</v>
      </c>
      <c r="E154" s="30" t="s">
        <v>1512</v>
      </c>
      <c r="F154" s="31" t="s">
        <v>1514</v>
      </c>
      <c r="G154" s="30">
        <v>2412793.0</v>
      </c>
      <c r="H154" s="30">
        <v>9.794493172E9</v>
      </c>
      <c r="I154" s="31" t="s">
        <v>826</v>
      </c>
      <c r="J154" s="31" t="s">
        <v>1515</v>
      </c>
      <c r="K154" s="31" t="s">
        <v>840</v>
      </c>
      <c r="L154" s="31" t="s">
        <v>1516</v>
      </c>
      <c r="M154" s="30" t="s">
        <v>854</v>
      </c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8.0" customHeight="1">
      <c r="A155" s="30">
        <v>154.0</v>
      </c>
      <c r="B155" s="39">
        <v>39851.646574074075</v>
      </c>
      <c r="C155" s="39">
        <v>39861.49105324074</v>
      </c>
      <c r="D155" s="40" t="s">
        <v>1518</v>
      </c>
      <c r="E155" s="30" t="s">
        <v>1517</v>
      </c>
      <c r="F155" s="31" t="s">
        <v>1109</v>
      </c>
      <c r="G155" s="30">
        <v>9.81070589E9</v>
      </c>
      <c r="H155" s="30">
        <v>9.911411638E9</v>
      </c>
      <c r="I155" s="31" t="s">
        <v>826</v>
      </c>
      <c r="J155" s="31" t="s">
        <v>857</v>
      </c>
      <c r="K155" s="31" t="s">
        <v>858</v>
      </c>
      <c r="L155" s="31" t="s">
        <v>1519</v>
      </c>
      <c r="M155" s="30" t="s">
        <v>830</v>
      </c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8.0" customHeight="1">
      <c r="A156" s="30">
        <v>155.0</v>
      </c>
      <c r="B156" s="39">
        <v>39851.654375</v>
      </c>
      <c r="C156" s="39"/>
      <c r="D156" s="40" t="s">
        <v>1521</v>
      </c>
      <c r="E156" s="30" t="s">
        <v>1520</v>
      </c>
      <c r="F156" s="31" t="s">
        <v>1057</v>
      </c>
      <c r="G156" s="30">
        <v>2.2292434E7</v>
      </c>
      <c r="H156" s="30">
        <v>9.836300404E9</v>
      </c>
      <c r="I156" s="31" t="s">
        <v>826</v>
      </c>
      <c r="J156" s="31" t="s">
        <v>1522</v>
      </c>
      <c r="K156" s="31" t="s">
        <v>828</v>
      </c>
      <c r="L156" s="31" t="s">
        <v>1523</v>
      </c>
      <c r="M156" s="30" t="s">
        <v>854</v>
      </c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8.0" customHeight="1">
      <c r="A157" s="30">
        <v>156.0</v>
      </c>
      <c r="B157" s="39">
        <v>39851.66444444445</v>
      </c>
      <c r="C157" s="39">
        <v>39854.49891203704</v>
      </c>
      <c r="D157" s="40" t="s">
        <v>1525</v>
      </c>
      <c r="E157" s="30" t="s">
        <v>1524</v>
      </c>
      <c r="F157" s="31" t="s">
        <v>1526</v>
      </c>
      <c r="G157" s="30">
        <v>9.422201441E9</v>
      </c>
      <c r="H157" s="30">
        <v>9.422201441E9</v>
      </c>
      <c r="I157" s="31" t="s">
        <v>826</v>
      </c>
      <c r="J157" s="31" t="s">
        <v>1007</v>
      </c>
      <c r="K157" s="31" t="s">
        <v>1008</v>
      </c>
      <c r="L157" s="31" t="s">
        <v>1527</v>
      </c>
      <c r="M157" s="30" t="s">
        <v>830</v>
      </c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8.0" customHeight="1">
      <c r="A158" s="30">
        <v>157.0</v>
      </c>
      <c r="B158" s="39">
        <v>39851.67224537037</v>
      </c>
      <c r="C158" s="39">
        <v>39864.751979166664</v>
      </c>
      <c r="D158" s="40" t="s">
        <v>1529</v>
      </c>
      <c r="E158" s="30" t="s">
        <v>1528</v>
      </c>
      <c r="F158" s="31" t="s">
        <v>1041</v>
      </c>
      <c r="G158" s="30">
        <v>3295705.0</v>
      </c>
      <c r="H158" s="30">
        <v>9.878455501E9</v>
      </c>
      <c r="I158" s="31" t="s">
        <v>826</v>
      </c>
      <c r="J158" s="31" t="s">
        <v>1530</v>
      </c>
      <c r="K158" s="31" t="s">
        <v>995</v>
      </c>
      <c r="L158" s="31" t="s">
        <v>1531</v>
      </c>
      <c r="M158" s="30" t="s">
        <v>830</v>
      </c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8.0" customHeight="1">
      <c r="A159" s="30">
        <v>158.0</v>
      </c>
      <c r="B159" s="39">
        <v>39851.691458333335</v>
      </c>
      <c r="C159" s="39"/>
      <c r="D159" s="40" t="s">
        <v>1533</v>
      </c>
      <c r="E159" s="30" t="s">
        <v>1532</v>
      </c>
      <c r="F159" s="31" t="s">
        <v>877</v>
      </c>
      <c r="G159" s="30">
        <v>9.311179692E9</v>
      </c>
      <c r="H159" s="30">
        <v>9.811179692E9</v>
      </c>
      <c r="I159" s="31" t="s">
        <v>826</v>
      </c>
      <c r="J159" s="31" t="s">
        <v>1534</v>
      </c>
      <c r="K159" s="31" t="s">
        <v>840</v>
      </c>
      <c r="L159" s="31" t="s">
        <v>1535</v>
      </c>
      <c r="M159" s="30" t="s">
        <v>854</v>
      </c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8.0" customHeight="1">
      <c r="A160" s="30">
        <v>159.0</v>
      </c>
      <c r="B160" s="39">
        <v>39851.71052083333</v>
      </c>
      <c r="C160" s="39"/>
      <c r="D160" s="40" t="s">
        <v>1537</v>
      </c>
      <c r="E160" s="30" t="s">
        <v>1536</v>
      </c>
      <c r="F160" s="31" t="s">
        <v>877</v>
      </c>
      <c r="G160" s="30">
        <v>9.911427215E9</v>
      </c>
      <c r="H160" s="30">
        <v>9.911427215E9</v>
      </c>
      <c r="I160" s="31" t="s">
        <v>826</v>
      </c>
      <c r="J160" s="31" t="s">
        <v>1538</v>
      </c>
      <c r="K160" s="31" t="s">
        <v>1063</v>
      </c>
      <c r="L160" s="31" t="s">
        <v>1539</v>
      </c>
      <c r="M160" s="30" t="s">
        <v>894</v>
      </c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8.0" customHeight="1">
      <c r="A161" s="30">
        <v>160.0</v>
      </c>
      <c r="B161" s="39">
        <v>39851.731412037036</v>
      </c>
      <c r="C161" s="39"/>
      <c r="D161" s="40" t="s">
        <v>1541</v>
      </c>
      <c r="E161" s="30" t="s">
        <v>1540</v>
      </c>
      <c r="F161" s="31" t="s">
        <v>929</v>
      </c>
      <c r="G161" s="30">
        <v>9.888176574E9</v>
      </c>
      <c r="H161" s="30">
        <v>9.463709801E9</v>
      </c>
      <c r="I161" s="31" t="s">
        <v>826</v>
      </c>
      <c r="J161" s="31" t="s">
        <v>1542</v>
      </c>
      <c r="K161" s="31" t="s">
        <v>846</v>
      </c>
      <c r="L161" s="31" t="s">
        <v>1543</v>
      </c>
      <c r="M161" s="30" t="s">
        <v>894</v>
      </c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8.0" customHeight="1">
      <c r="A162" s="30">
        <v>161.0</v>
      </c>
      <c r="B162" s="39">
        <v>39851.74230324074</v>
      </c>
      <c r="C162" s="39">
        <v>39861.42103009259</v>
      </c>
      <c r="D162" s="40" t="s">
        <v>1545</v>
      </c>
      <c r="E162" s="30" t="s">
        <v>1544</v>
      </c>
      <c r="F162" s="31" t="s">
        <v>1546</v>
      </c>
      <c r="G162" s="30">
        <v>9.988557906E9</v>
      </c>
      <c r="H162" s="30">
        <v>9.256036642E9</v>
      </c>
      <c r="I162" s="31" t="s">
        <v>826</v>
      </c>
      <c r="J162" s="31" t="s">
        <v>857</v>
      </c>
      <c r="K162" s="31" t="s">
        <v>858</v>
      </c>
      <c r="L162" s="31" t="s">
        <v>1547</v>
      </c>
      <c r="M162" s="30" t="s">
        <v>830</v>
      </c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8.0" customHeight="1">
      <c r="A163" s="30">
        <v>162.0</v>
      </c>
      <c r="B163" s="39">
        <v>39851.74388888889</v>
      </c>
      <c r="C163" s="39">
        <v>39852.888194444444</v>
      </c>
      <c r="D163" s="40" t="s">
        <v>1549</v>
      </c>
      <c r="E163" s="30" t="s">
        <v>1548</v>
      </c>
      <c r="F163" s="31" t="s">
        <v>877</v>
      </c>
      <c r="G163" s="30">
        <v>9.212393668E9</v>
      </c>
      <c r="H163" s="30">
        <v>9.212393668E9</v>
      </c>
      <c r="I163" s="31" t="s">
        <v>826</v>
      </c>
      <c r="J163" s="31" t="s">
        <v>834</v>
      </c>
      <c r="K163" s="31" t="s">
        <v>835</v>
      </c>
      <c r="L163" s="31" t="s">
        <v>1550</v>
      </c>
      <c r="M163" s="30" t="s">
        <v>830</v>
      </c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8.0" customHeight="1">
      <c r="A164" s="30">
        <v>163.0</v>
      </c>
      <c r="B164" s="39">
        <v>39851.75383101852</v>
      </c>
      <c r="C164" s="39">
        <v>39864.74542824074</v>
      </c>
      <c r="D164" s="40" t="s">
        <v>1552</v>
      </c>
      <c r="E164" s="30" t="s">
        <v>1551</v>
      </c>
      <c r="F164" s="31" t="s">
        <v>862</v>
      </c>
      <c r="G164" s="30">
        <v>2.5631147E7</v>
      </c>
      <c r="H164" s="30">
        <v>9.880009947E9</v>
      </c>
      <c r="I164" s="31" t="s">
        <v>826</v>
      </c>
      <c r="J164" s="31" t="s">
        <v>878</v>
      </c>
      <c r="K164" s="31" t="s">
        <v>858</v>
      </c>
      <c r="L164" s="31" t="s">
        <v>1553</v>
      </c>
      <c r="M164" s="30" t="s">
        <v>830</v>
      </c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8.0" customHeight="1">
      <c r="A165" s="30">
        <v>164.0</v>
      </c>
      <c r="B165" s="39">
        <v>39851.77678240741</v>
      </c>
      <c r="C165" s="39"/>
      <c r="D165" s="40" t="s">
        <v>1555</v>
      </c>
      <c r="E165" s="30" t="s">
        <v>1554</v>
      </c>
      <c r="F165" s="31" t="s">
        <v>1556</v>
      </c>
      <c r="G165" s="30">
        <v>9.216118154E9</v>
      </c>
      <c r="H165" s="30">
        <v>9.216118154E9</v>
      </c>
      <c r="I165" s="31" t="s">
        <v>826</v>
      </c>
      <c r="J165" s="31" t="s">
        <v>1557</v>
      </c>
      <c r="K165" s="31" t="s">
        <v>957</v>
      </c>
      <c r="L165" s="31" t="s">
        <v>1558</v>
      </c>
      <c r="M165" s="30" t="s">
        <v>894</v>
      </c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8.0" customHeight="1">
      <c r="A166" s="30">
        <v>165.0</v>
      </c>
      <c r="B166" s="39">
        <v>39851.777604166666</v>
      </c>
      <c r="C166" s="39"/>
      <c r="D166" s="40" t="s">
        <v>1560</v>
      </c>
      <c r="E166" s="30" t="s">
        <v>1559</v>
      </c>
      <c r="F166" s="31" t="s">
        <v>941</v>
      </c>
      <c r="G166" s="30">
        <v>4.1721834E7</v>
      </c>
      <c r="H166" s="30">
        <v>9.741539781E9</v>
      </c>
      <c r="I166" s="31" t="s">
        <v>826</v>
      </c>
      <c r="J166" s="31" t="s">
        <v>1561</v>
      </c>
      <c r="K166" s="31" t="s">
        <v>858</v>
      </c>
      <c r="L166" s="31" t="s">
        <v>1562</v>
      </c>
      <c r="M166" s="30" t="s">
        <v>854</v>
      </c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8.0" customHeight="1">
      <c r="A167" s="30">
        <v>166.0</v>
      </c>
      <c r="B167" s="39">
        <v>39851.79850694445</v>
      </c>
      <c r="C167" s="39">
        <v>39855.65520833333</v>
      </c>
      <c r="D167" s="40" t="s">
        <v>1564</v>
      </c>
      <c r="E167" s="30" t="s">
        <v>1563</v>
      </c>
      <c r="F167" s="31" t="s">
        <v>941</v>
      </c>
      <c r="G167" s="30">
        <v>9.844773333E9</v>
      </c>
      <c r="H167" s="30">
        <v>9.844773333E9</v>
      </c>
      <c r="I167" s="31" t="s">
        <v>826</v>
      </c>
      <c r="J167" s="31" t="s">
        <v>1565</v>
      </c>
      <c r="K167" s="31" t="s">
        <v>975</v>
      </c>
      <c r="L167" s="31" t="s">
        <v>1566</v>
      </c>
      <c r="M167" s="30" t="s">
        <v>830</v>
      </c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8.0" customHeight="1">
      <c r="A168" s="30">
        <v>167.0</v>
      </c>
      <c r="B168" s="39">
        <v>39851.89297453704</v>
      </c>
      <c r="C168" s="39"/>
      <c r="D168" s="40" t="s">
        <v>1568</v>
      </c>
      <c r="E168" s="30" t="s">
        <v>1567</v>
      </c>
      <c r="F168" s="31" t="s">
        <v>872</v>
      </c>
      <c r="G168" s="30">
        <v>9.999086539E9</v>
      </c>
      <c r="H168" s="30">
        <v>9.350507019E9</v>
      </c>
      <c r="I168" s="31" t="s">
        <v>826</v>
      </c>
      <c r="J168" s="31" t="s">
        <v>857</v>
      </c>
      <c r="K168" s="31" t="s">
        <v>858</v>
      </c>
      <c r="L168" s="31" t="s">
        <v>1569</v>
      </c>
      <c r="M168" s="30" t="s">
        <v>894</v>
      </c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8.0" customHeight="1">
      <c r="A169" s="30">
        <v>168.0</v>
      </c>
      <c r="B169" s="39">
        <v>39852.4565625</v>
      </c>
      <c r="C169" s="39"/>
      <c r="D169" s="40" t="s">
        <v>1571</v>
      </c>
      <c r="E169" s="30" t="s">
        <v>1570</v>
      </c>
      <c r="F169" s="31" t="s">
        <v>833</v>
      </c>
      <c r="G169" s="30">
        <v>2.6277574E7</v>
      </c>
      <c r="H169" s="30">
        <v>9.999133174E9</v>
      </c>
      <c r="I169" s="31" t="s">
        <v>826</v>
      </c>
      <c r="J169" s="31" t="s">
        <v>1572</v>
      </c>
      <c r="K169" s="31" t="s">
        <v>943</v>
      </c>
      <c r="L169" s="31" t="s">
        <v>1573</v>
      </c>
      <c r="M169" s="30" t="s">
        <v>854</v>
      </c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8.0" customHeight="1">
      <c r="A170" s="30">
        <v>169.0</v>
      </c>
      <c r="B170" s="39">
        <v>39852.511921296296</v>
      </c>
      <c r="C170" s="39"/>
      <c r="D170" s="40" t="s">
        <v>1575</v>
      </c>
      <c r="E170" s="30" t="s">
        <v>1574</v>
      </c>
      <c r="F170" s="31" t="s">
        <v>1576</v>
      </c>
      <c r="G170" s="30">
        <v>9.897443747E9</v>
      </c>
      <c r="H170" s="30">
        <v>9.897520481E9</v>
      </c>
      <c r="I170" s="31" t="s">
        <v>826</v>
      </c>
      <c r="J170" s="31" t="s">
        <v>1577</v>
      </c>
      <c r="K170" s="31" t="s">
        <v>975</v>
      </c>
      <c r="L170" s="31" t="s">
        <v>1578</v>
      </c>
      <c r="M170" s="30" t="s">
        <v>854</v>
      </c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8.0" customHeight="1">
      <c r="A171" s="30">
        <v>170.0</v>
      </c>
      <c r="B171" s="39">
        <v>39852.51795138889</v>
      </c>
      <c r="C171" s="39"/>
      <c r="D171" s="40" t="s">
        <v>1580</v>
      </c>
      <c r="E171" s="30" t="s">
        <v>1579</v>
      </c>
      <c r="F171" s="31" t="s">
        <v>1581</v>
      </c>
      <c r="G171" s="30">
        <v>9.897443747E9</v>
      </c>
      <c r="H171" s="30">
        <v>9.897520481E9</v>
      </c>
      <c r="I171" s="31" t="s">
        <v>826</v>
      </c>
      <c r="J171" s="31" t="s">
        <v>1582</v>
      </c>
      <c r="K171" s="31" t="s">
        <v>962</v>
      </c>
      <c r="L171" s="31" t="s">
        <v>1583</v>
      </c>
      <c r="M171" s="30" t="s">
        <v>854</v>
      </c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8.0" customHeight="1">
      <c r="A172" s="30">
        <v>171.0</v>
      </c>
      <c r="B172" s="39">
        <v>39853.43037037037</v>
      </c>
      <c r="C172" s="39">
        <v>39856.69037037037</v>
      </c>
      <c r="D172" s="40" t="s">
        <v>1585</v>
      </c>
      <c r="E172" s="30" t="s">
        <v>1584</v>
      </c>
      <c r="F172" s="31" t="s">
        <v>1041</v>
      </c>
      <c r="G172" s="30">
        <v>9.877363688E9</v>
      </c>
      <c r="H172" s="30">
        <v>9.876034333E9</v>
      </c>
      <c r="I172" s="31" t="s">
        <v>826</v>
      </c>
      <c r="J172" s="31" t="s">
        <v>1586</v>
      </c>
      <c r="K172" s="31" t="s">
        <v>846</v>
      </c>
      <c r="L172" s="31" t="s">
        <v>1587</v>
      </c>
      <c r="M172" s="30" t="s">
        <v>830</v>
      </c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8.0" customHeight="1">
      <c r="A173" s="30">
        <v>172.0</v>
      </c>
      <c r="B173" s="39">
        <v>39853.44210648148</v>
      </c>
      <c r="C173" s="39">
        <v>39865.63483796296</v>
      </c>
      <c r="D173" s="40" t="s">
        <v>1589</v>
      </c>
      <c r="E173" s="30" t="s">
        <v>1588</v>
      </c>
      <c r="F173" s="31" t="s">
        <v>833</v>
      </c>
      <c r="G173" s="30">
        <v>9.910206724E9</v>
      </c>
      <c r="H173" s="30">
        <v>9.910206724E9</v>
      </c>
      <c r="I173" s="31" t="s">
        <v>826</v>
      </c>
      <c r="J173" s="31" t="s">
        <v>1590</v>
      </c>
      <c r="K173" s="31" t="s">
        <v>1591</v>
      </c>
      <c r="L173" s="31" t="s">
        <v>1592</v>
      </c>
      <c r="M173" s="30" t="s">
        <v>830</v>
      </c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8.0" customHeight="1">
      <c r="A174" s="30">
        <v>173.0</v>
      </c>
      <c r="B174" s="39">
        <v>39853.45104166667</v>
      </c>
      <c r="C174" s="39"/>
      <c r="D174" s="40" t="s">
        <v>1414</v>
      </c>
      <c r="E174" s="30" t="s">
        <v>1593</v>
      </c>
      <c r="F174" s="31" t="s">
        <v>1415</v>
      </c>
      <c r="G174" s="30">
        <v>9.897443747E9</v>
      </c>
      <c r="H174" s="30">
        <v>9.897520481E9</v>
      </c>
      <c r="I174" s="31" t="s">
        <v>826</v>
      </c>
      <c r="J174" s="31" t="s">
        <v>1594</v>
      </c>
      <c r="K174" s="31" t="s">
        <v>975</v>
      </c>
      <c r="L174" s="31" t="s">
        <v>1595</v>
      </c>
      <c r="M174" s="30" t="s">
        <v>854</v>
      </c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8.0" customHeight="1">
      <c r="A175" s="30">
        <v>174.0</v>
      </c>
      <c r="B175" s="39">
        <v>39853.463541666664</v>
      </c>
      <c r="C175" s="39"/>
      <c r="D175" s="40" t="s">
        <v>1597</v>
      </c>
      <c r="E175" s="30" t="s">
        <v>1596</v>
      </c>
      <c r="F175" s="31" t="s">
        <v>1598</v>
      </c>
      <c r="G175" s="30">
        <v>9.726016083E9</v>
      </c>
      <c r="H175" s="30">
        <v>9.61198954E9</v>
      </c>
      <c r="I175" s="31" t="s">
        <v>826</v>
      </c>
      <c r="J175" s="31" t="s">
        <v>1599</v>
      </c>
      <c r="K175" s="31" t="s">
        <v>1600</v>
      </c>
      <c r="L175" s="31" t="s">
        <v>1601</v>
      </c>
      <c r="M175" s="30" t="s">
        <v>854</v>
      </c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8.0" customHeight="1">
      <c r="A176" s="30">
        <v>175.0</v>
      </c>
      <c r="B176" s="39">
        <v>39853.488275462965</v>
      </c>
      <c r="C176" s="39">
        <v>39855.45900462963</v>
      </c>
      <c r="D176" s="40" t="s">
        <v>1603</v>
      </c>
      <c r="E176" s="30" t="s">
        <v>1602</v>
      </c>
      <c r="F176" s="31" t="s">
        <v>1109</v>
      </c>
      <c r="G176" s="30">
        <v>4501100.0</v>
      </c>
      <c r="H176" s="30">
        <v>9.810197412E9</v>
      </c>
      <c r="I176" s="31" t="s">
        <v>826</v>
      </c>
      <c r="J176" s="31" t="s">
        <v>1604</v>
      </c>
      <c r="K176" s="31" t="s">
        <v>846</v>
      </c>
      <c r="L176" s="31" t="s">
        <v>1605</v>
      </c>
      <c r="M176" s="30" t="s">
        <v>830</v>
      </c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8.0" customHeight="1">
      <c r="A177" s="30">
        <v>176.0</v>
      </c>
      <c r="B177" s="39">
        <v>39853.499930555554</v>
      </c>
      <c r="C177" s="39"/>
      <c r="D177" s="40" t="s">
        <v>1607</v>
      </c>
      <c r="E177" s="30" t="s">
        <v>1606</v>
      </c>
      <c r="F177" s="31" t="s">
        <v>1392</v>
      </c>
      <c r="G177" s="30">
        <v>9.908208684E9</v>
      </c>
      <c r="H177" s="30">
        <v>9.391017034E9</v>
      </c>
      <c r="I177" s="31" t="s">
        <v>826</v>
      </c>
      <c r="J177" s="31" t="s">
        <v>1217</v>
      </c>
      <c r="K177" s="31" t="s">
        <v>858</v>
      </c>
      <c r="L177" s="31" t="s">
        <v>1608</v>
      </c>
      <c r="M177" s="30" t="s">
        <v>854</v>
      </c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8.0" customHeight="1">
      <c r="A178" s="30">
        <v>177.0</v>
      </c>
      <c r="B178" s="39">
        <v>39853.51435185185</v>
      </c>
      <c r="C178" s="39">
        <v>39853.623252314814</v>
      </c>
      <c r="D178" s="40" t="s">
        <v>1056</v>
      </c>
      <c r="E178" s="30" t="s">
        <v>1609</v>
      </c>
      <c r="F178" s="31" t="s">
        <v>1057</v>
      </c>
      <c r="G178" s="30">
        <v>2.2428307E7</v>
      </c>
      <c r="H178" s="30">
        <v>9.830087949E9</v>
      </c>
      <c r="I178" s="31" t="s">
        <v>826</v>
      </c>
      <c r="J178" s="31" t="s">
        <v>1058</v>
      </c>
      <c r="K178" s="31" t="s">
        <v>858</v>
      </c>
      <c r="L178" s="31" t="s">
        <v>1059</v>
      </c>
      <c r="M178" s="30" t="s">
        <v>830</v>
      </c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8.0" customHeight="1">
      <c r="A179" s="30">
        <v>178.0</v>
      </c>
      <c r="B179" s="39">
        <v>39853.546331018515</v>
      </c>
      <c r="C179" s="39"/>
      <c r="D179" s="40" t="s">
        <v>1611</v>
      </c>
      <c r="E179" s="30" t="s">
        <v>1610</v>
      </c>
      <c r="F179" s="31" t="s">
        <v>1340</v>
      </c>
      <c r="G179" s="30">
        <v>9.891164759E9</v>
      </c>
      <c r="H179" s="30">
        <v>9.891164759E9</v>
      </c>
      <c r="I179" s="31" t="s">
        <v>826</v>
      </c>
      <c r="J179" s="31" t="s">
        <v>1612</v>
      </c>
      <c r="K179" s="31" t="s">
        <v>1613</v>
      </c>
      <c r="L179" s="31" t="s">
        <v>1614</v>
      </c>
      <c r="M179" s="30" t="s">
        <v>894</v>
      </c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8.0" customHeight="1">
      <c r="A180" s="30">
        <v>179.0</v>
      </c>
      <c r="B180" s="39">
        <v>39853.61400462963</v>
      </c>
      <c r="C180" s="39">
        <v>39853.677349537036</v>
      </c>
      <c r="D180" s="40" t="s">
        <v>1616</v>
      </c>
      <c r="E180" s="30" t="s">
        <v>1615</v>
      </c>
      <c r="F180" s="31" t="s">
        <v>833</v>
      </c>
      <c r="G180" s="30">
        <v>9.818522342E9</v>
      </c>
      <c r="H180" s="30">
        <v>9.312560737E9</v>
      </c>
      <c r="I180" s="31" t="s">
        <v>826</v>
      </c>
      <c r="J180" s="31" t="s">
        <v>1617</v>
      </c>
      <c r="K180" s="31" t="s">
        <v>925</v>
      </c>
      <c r="L180" s="31" t="s">
        <v>1618</v>
      </c>
      <c r="M180" s="30" t="s">
        <v>830</v>
      </c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8.0" customHeight="1">
      <c r="A181" s="30">
        <v>180.0</v>
      </c>
      <c r="B181" s="39">
        <v>39853.63076388889</v>
      </c>
      <c r="C181" s="39"/>
      <c r="D181" s="40" t="s">
        <v>1620</v>
      </c>
      <c r="E181" s="30" t="s">
        <v>1619</v>
      </c>
      <c r="F181" s="31" t="s">
        <v>929</v>
      </c>
      <c r="G181" s="30">
        <v>9.876752633E9</v>
      </c>
      <c r="H181" s="30">
        <v>9.876075455E9</v>
      </c>
      <c r="I181" s="31" t="s">
        <v>826</v>
      </c>
      <c r="J181" s="31" t="s">
        <v>883</v>
      </c>
      <c r="K181" s="31" t="s">
        <v>858</v>
      </c>
      <c r="L181" s="31" t="s">
        <v>1621</v>
      </c>
      <c r="M181" s="30" t="s">
        <v>894</v>
      </c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8.0" customHeight="1">
      <c r="A182" s="30">
        <v>181.0</v>
      </c>
      <c r="B182" s="39">
        <v>39853.637291666666</v>
      </c>
      <c r="C182" s="39"/>
      <c r="D182" s="40" t="s">
        <v>114</v>
      </c>
      <c r="E182" s="30" t="s">
        <v>1622</v>
      </c>
      <c r="F182" s="31" t="s">
        <v>1623</v>
      </c>
      <c r="G182" s="30">
        <v>5019012.0</v>
      </c>
      <c r="H182" s="30">
        <v>9.914839869E9</v>
      </c>
      <c r="I182" s="31" t="s">
        <v>826</v>
      </c>
      <c r="J182" s="31" t="s">
        <v>857</v>
      </c>
      <c r="K182" s="31" t="s">
        <v>858</v>
      </c>
      <c r="L182" s="31" t="s">
        <v>1624</v>
      </c>
      <c r="M182" s="30" t="s">
        <v>854</v>
      </c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8.0" customHeight="1">
      <c r="A183" s="30">
        <v>182.0</v>
      </c>
      <c r="B183" s="39">
        <v>39853.67491898148</v>
      </c>
      <c r="C183" s="39">
        <v>39854.65074074074</v>
      </c>
      <c r="D183" s="40" t="s">
        <v>1626</v>
      </c>
      <c r="E183" s="30" t="s">
        <v>1625</v>
      </c>
      <c r="F183" s="31" t="s">
        <v>877</v>
      </c>
      <c r="G183" s="30">
        <v>4.1629791E7</v>
      </c>
      <c r="H183" s="30">
        <v>9.350058542E9</v>
      </c>
      <c r="I183" s="31" t="s">
        <v>826</v>
      </c>
      <c r="J183" s="31" t="s">
        <v>913</v>
      </c>
      <c r="K183" s="31" t="s">
        <v>914</v>
      </c>
      <c r="L183" s="31" t="s">
        <v>1627</v>
      </c>
      <c r="M183" s="30" t="s">
        <v>830</v>
      </c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8.0" customHeight="1">
      <c r="A184" s="30">
        <v>183.0</v>
      </c>
      <c r="B184" s="39">
        <v>39853.67549768519</v>
      </c>
      <c r="C184" s="39">
        <v>39858.64418981481</v>
      </c>
      <c r="D184" s="40" t="s">
        <v>1629</v>
      </c>
      <c r="E184" s="30" t="s">
        <v>1628</v>
      </c>
      <c r="F184" s="31" t="s">
        <v>1041</v>
      </c>
      <c r="G184" s="30">
        <v>9.988635307E9</v>
      </c>
      <c r="H184" s="30">
        <v>9.417078927E9</v>
      </c>
      <c r="I184" s="31" t="s">
        <v>826</v>
      </c>
      <c r="J184" s="31" t="s">
        <v>1630</v>
      </c>
      <c r="K184" s="31" t="s">
        <v>858</v>
      </c>
      <c r="L184" s="31" t="s">
        <v>1631</v>
      </c>
      <c r="M184" s="30" t="s">
        <v>830</v>
      </c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8.0" customHeight="1">
      <c r="A185" s="30">
        <v>184.0</v>
      </c>
      <c r="B185" s="39">
        <v>39853.696608796294</v>
      </c>
      <c r="C185" s="39"/>
      <c r="D185" s="40" t="s">
        <v>716</v>
      </c>
      <c r="E185" s="30" t="s">
        <v>1632</v>
      </c>
      <c r="F185" s="31" t="s">
        <v>1633</v>
      </c>
      <c r="G185" s="30">
        <v>9.837074105E9</v>
      </c>
      <c r="H185" s="30">
        <v>9.837074105E9</v>
      </c>
      <c r="I185" s="31" t="s">
        <v>826</v>
      </c>
      <c r="J185" s="31" t="s">
        <v>1634</v>
      </c>
      <c r="K185" s="31" t="s">
        <v>1600</v>
      </c>
      <c r="L185" s="31" t="s">
        <v>1635</v>
      </c>
      <c r="M185" s="30" t="s">
        <v>894</v>
      </c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8.0" customHeight="1">
      <c r="A186" s="30">
        <v>185.0</v>
      </c>
      <c r="B186" s="39">
        <v>39853.75126157407</v>
      </c>
      <c r="C186" s="39"/>
      <c r="D186" s="40" t="s">
        <v>1637</v>
      </c>
      <c r="E186" s="30" t="s">
        <v>1636</v>
      </c>
      <c r="F186" s="31" t="s">
        <v>1638</v>
      </c>
      <c r="G186" s="30">
        <v>9.448037832E9</v>
      </c>
      <c r="H186" s="30">
        <v>9.448037832E9</v>
      </c>
      <c r="I186" s="31" t="s">
        <v>826</v>
      </c>
      <c r="J186" s="31" t="s">
        <v>883</v>
      </c>
      <c r="K186" s="31" t="s">
        <v>858</v>
      </c>
      <c r="L186" s="31" t="s">
        <v>1639</v>
      </c>
      <c r="M186" s="30" t="s">
        <v>854</v>
      </c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8.0" customHeight="1">
      <c r="A187" s="30">
        <v>186.0</v>
      </c>
      <c r="B187" s="39">
        <v>39854.44987268518</v>
      </c>
      <c r="C187" s="39">
        <v>39860.72300925926</v>
      </c>
      <c r="D187" s="40" t="s">
        <v>1641</v>
      </c>
      <c r="E187" s="30" t="s">
        <v>1640</v>
      </c>
      <c r="F187" s="31" t="s">
        <v>833</v>
      </c>
      <c r="G187" s="30">
        <v>4.6538E7</v>
      </c>
      <c r="H187" s="30">
        <v>9.899936084E9</v>
      </c>
      <c r="I187" s="31" t="s">
        <v>826</v>
      </c>
      <c r="J187" s="31" t="s">
        <v>1642</v>
      </c>
      <c r="K187" s="31" t="s">
        <v>858</v>
      </c>
      <c r="L187" s="31" t="s">
        <v>1643</v>
      </c>
      <c r="M187" s="30" t="s">
        <v>830</v>
      </c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8.0" customHeight="1">
      <c r="A188" s="30">
        <v>187.0</v>
      </c>
      <c r="B188" s="39">
        <v>39854.465787037036</v>
      </c>
      <c r="C188" s="39">
        <v>39864.779027777775</v>
      </c>
      <c r="D188" s="40" t="s">
        <v>1645</v>
      </c>
      <c r="E188" s="30" t="s">
        <v>1644</v>
      </c>
      <c r="F188" s="31" t="s">
        <v>929</v>
      </c>
      <c r="G188" s="30">
        <v>2.3261016E7</v>
      </c>
      <c r="H188" s="30">
        <v>9.316421016E9</v>
      </c>
      <c r="I188" s="31" t="s">
        <v>826</v>
      </c>
      <c r="J188" s="31" t="s">
        <v>1646</v>
      </c>
      <c r="K188" s="31" t="s">
        <v>1028</v>
      </c>
      <c r="L188" s="31" t="s">
        <v>1647</v>
      </c>
      <c r="M188" s="30" t="s">
        <v>830</v>
      </c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8.0" customHeight="1">
      <c r="A189" s="30">
        <v>188.0</v>
      </c>
      <c r="B189" s="39">
        <v>39854.47553240741</v>
      </c>
      <c r="C189" s="39">
        <v>39864.6805787037</v>
      </c>
      <c r="D189" s="40" t="s">
        <v>1649</v>
      </c>
      <c r="E189" s="30" t="s">
        <v>1648</v>
      </c>
      <c r="F189" s="31" t="s">
        <v>1650</v>
      </c>
      <c r="G189" s="30">
        <v>9.785430959E9</v>
      </c>
      <c r="H189" s="30">
        <v>9.785430959E9</v>
      </c>
      <c r="I189" s="31" t="s">
        <v>826</v>
      </c>
      <c r="J189" s="31" t="s">
        <v>1651</v>
      </c>
      <c r="K189" s="31" t="s">
        <v>925</v>
      </c>
      <c r="L189" s="31" t="s">
        <v>1652</v>
      </c>
      <c r="M189" s="30" t="s">
        <v>830</v>
      </c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8.0" customHeight="1">
      <c r="A190" s="30">
        <v>189.0</v>
      </c>
      <c r="B190" s="39">
        <v>39854.491111111114</v>
      </c>
      <c r="C190" s="39"/>
      <c r="D190" s="40" t="s">
        <v>200</v>
      </c>
      <c r="E190" s="30" t="s">
        <v>1653</v>
      </c>
      <c r="F190" s="31" t="s">
        <v>941</v>
      </c>
      <c r="G190" s="30">
        <v>4.17494E7</v>
      </c>
      <c r="H190" s="30">
        <v>9.8804618E9</v>
      </c>
      <c r="I190" s="31" t="s">
        <v>826</v>
      </c>
      <c r="J190" s="31" t="s">
        <v>1654</v>
      </c>
      <c r="K190" s="31" t="s">
        <v>904</v>
      </c>
      <c r="L190" s="31" t="s">
        <v>1655</v>
      </c>
      <c r="M190" s="30" t="s">
        <v>854</v>
      </c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8.0" customHeight="1">
      <c r="A191" s="30">
        <v>190.0</v>
      </c>
      <c r="B191" s="39">
        <v>39854.52449074074</v>
      </c>
      <c r="C191" s="39"/>
      <c r="D191" s="40" t="s">
        <v>1657</v>
      </c>
      <c r="E191" s="30" t="s">
        <v>1656</v>
      </c>
      <c r="F191" s="31" t="s">
        <v>882</v>
      </c>
      <c r="G191" s="30">
        <v>9.463043199E9</v>
      </c>
      <c r="H191" s="30">
        <v>9.888283373E9</v>
      </c>
      <c r="I191" s="31" t="s">
        <v>826</v>
      </c>
      <c r="J191" s="31" t="s">
        <v>883</v>
      </c>
      <c r="K191" s="31" t="s">
        <v>858</v>
      </c>
      <c r="L191" s="31" t="s">
        <v>1658</v>
      </c>
      <c r="M191" s="30" t="s">
        <v>854</v>
      </c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8.0" customHeight="1">
      <c r="A192" s="30">
        <v>191.0</v>
      </c>
      <c r="B192" s="39">
        <v>39854.53586805556</v>
      </c>
      <c r="C192" s="39"/>
      <c r="D192" s="40" t="s">
        <v>1660</v>
      </c>
      <c r="E192" s="30" t="s">
        <v>1659</v>
      </c>
      <c r="F192" s="31" t="s">
        <v>833</v>
      </c>
      <c r="G192" s="30">
        <v>9.21013454E9</v>
      </c>
      <c r="H192" s="30">
        <v>9.891556921E9</v>
      </c>
      <c r="I192" s="31" t="s">
        <v>826</v>
      </c>
      <c r="J192" s="31" t="s">
        <v>1661</v>
      </c>
      <c r="K192" s="31" t="s">
        <v>914</v>
      </c>
      <c r="L192" s="31" t="s">
        <v>1662</v>
      </c>
      <c r="M192" s="30" t="s">
        <v>938</v>
      </c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8.0" customHeight="1">
      <c r="A193" s="30">
        <v>192.0</v>
      </c>
      <c r="B193" s="39">
        <v>39854.54369212963</v>
      </c>
      <c r="C193" s="39">
        <v>39857.51888888889</v>
      </c>
      <c r="D193" s="40" t="s">
        <v>1504</v>
      </c>
      <c r="E193" s="30" t="s">
        <v>1663</v>
      </c>
      <c r="F193" s="31" t="s">
        <v>1664</v>
      </c>
      <c r="G193" s="30">
        <v>4.1510762E7</v>
      </c>
      <c r="H193" s="30">
        <v>9.880158853E9</v>
      </c>
      <c r="I193" s="31" t="s">
        <v>826</v>
      </c>
      <c r="J193" s="31" t="s">
        <v>1665</v>
      </c>
      <c r="K193" s="31" t="s">
        <v>840</v>
      </c>
      <c r="L193" s="31" t="s">
        <v>1666</v>
      </c>
      <c r="M193" s="30" t="s">
        <v>830</v>
      </c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8.0" customHeight="1">
      <c r="A194" s="30">
        <v>193.0</v>
      </c>
      <c r="B194" s="39">
        <v>39854.609872685185</v>
      </c>
      <c r="C194" s="39">
        <v>39855.74798611111</v>
      </c>
      <c r="D194" s="40" t="s">
        <v>1668</v>
      </c>
      <c r="E194" s="30" t="s">
        <v>1667</v>
      </c>
      <c r="F194" s="31" t="s">
        <v>1384</v>
      </c>
      <c r="G194" s="30">
        <v>9.890717884E9</v>
      </c>
      <c r="H194" s="30">
        <v>9.890717884E9</v>
      </c>
      <c r="I194" s="31" t="s">
        <v>826</v>
      </c>
      <c r="J194" s="31" t="s">
        <v>1669</v>
      </c>
      <c r="K194" s="31" t="s">
        <v>1451</v>
      </c>
      <c r="L194" s="31" t="s">
        <v>1670</v>
      </c>
      <c r="M194" s="30" t="s">
        <v>830</v>
      </c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8.0" customHeight="1">
      <c r="A195" s="30">
        <v>194.0</v>
      </c>
      <c r="B195" s="39">
        <v>39854.65935185185</v>
      </c>
      <c r="C195" s="39"/>
      <c r="D195" s="40" t="s">
        <v>1672</v>
      </c>
      <c r="E195" s="30" t="s">
        <v>1671</v>
      </c>
      <c r="F195" s="31" t="s">
        <v>833</v>
      </c>
      <c r="G195" s="30">
        <v>9.871036644E9</v>
      </c>
      <c r="H195" s="30">
        <v>9.871036644E9</v>
      </c>
      <c r="I195" s="31" t="s">
        <v>826</v>
      </c>
      <c r="J195" s="31" t="s">
        <v>1068</v>
      </c>
      <c r="K195" s="31" t="s">
        <v>1008</v>
      </c>
      <c r="L195" s="31" t="s">
        <v>1673</v>
      </c>
      <c r="M195" s="30" t="s">
        <v>894</v>
      </c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8.0" customHeight="1">
      <c r="A196" s="30">
        <v>195.0</v>
      </c>
      <c r="B196" s="39">
        <v>39854.6690625</v>
      </c>
      <c r="C196" s="39"/>
      <c r="D196" s="40" t="s">
        <v>1675</v>
      </c>
      <c r="E196" s="30" t="s">
        <v>1674</v>
      </c>
      <c r="F196" s="31" t="s">
        <v>877</v>
      </c>
      <c r="G196" s="30">
        <v>9.899021101E9</v>
      </c>
      <c r="H196" s="30">
        <v>9.711228884E9</v>
      </c>
      <c r="I196" s="31" t="s">
        <v>826</v>
      </c>
      <c r="J196" s="31" t="s">
        <v>883</v>
      </c>
      <c r="K196" s="31" t="s">
        <v>858</v>
      </c>
      <c r="L196" s="31" t="s">
        <v>1676</v>
      </c>
      <c r="M196" s="30" t="s">
        <v>854</v>
      </c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8.0" customHeight="1">
      <c r="A197" s="30">
        <v>196.0</v>
      </c>
      <c r="B197" s="39">
        <v>39854.6940625</v>
      </c>
      <c r="C197" s="39"/>
      <c r="D197" s="40" t="s">
        <v>1678</v>
      </c>
      <c r="E197" s="30" t="s">
        <v>1677</v>
      </c>
      <c r="F197" s="31" t="s">
        <v>833</v>
      </c>
      <c r="G197" s="30">
        <v>9.927221155E9</v>
      </c>
      <c r="H197" s="30">
        <v>9.927221155E9</v>
      </c>
      <c r="I197" s="31" t="s">
        <v>826</v>
      </c>
      <c r="J197" s="31" t="s">
        <v>1679</v>
      </c>
      <c r="K197" s="31" t="s">
        <v>975</v>
      </c>
      <c r="L197" s="31" t="s">
        <v>1680</v>
      </c>
      <c r="M197" s="30" t="s">
        <v>854</v>
      </c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8.0" customHeight="1">
      <c r="A198" s="30">
        <v>197.0</v>
      </c>
      <c r="B198" s="39">
        <v>39854.6997337963</v>
      </c>
      <c r="C198" s="39">
        <v>39856.68693287037</v>
      </c>
      <c r="D198" s="40" t="s">
        <v>1682</v>
      </c>
      <c r="E198" s="30" t="s">
        <v>1681</v>
      </c>
      <c r="F198" s="31" t="s">
        <v>877</v>
      </c>
      <c r="G198" s="30">
        <v>9.81063475E9</v>
      </c>
      <c r="H198" s="30">
        <v>9.81063475E9</v>
      </c>
      <c r="I198" s="31" t="s">
        <v>826</v>
      </c>
      <c r="J198" s="31" t="s">
        <v>1683</v>
      </c>
      <c r="K198" s="31" t="s">
        <v>1081</v>
      </c>
      <c r="L198" s="31" t="s">
        <v>1684</v>
      </c>
      <c r="M198" s="30" t="s">
        <v>830</v>
      </c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8.0" customHeight="1">
      <c r="A199" s="30">
        <v>198.0</v>
      </c>
      <c r="B199" s="39">
        <v>39854.70462962963</v>
      </c>
      <c r="C199" s="39">
        <v>39861.41226851852</v>
      </c>
      <c r="D199" s="40" t="s">
        <v>1686</v>
      </c>
      <c r="E199" s="30" t="s">
        <v>1685</v>
      </c>
      <c r="F199" s="31" t="s">
        <v>833</v>
      </c>
      <c r="G199" s="30">
        <v>9.213882743E9</v>
      </c>
      <c r="H199" s="30">
        <v>9.81161994E9</v>
      </c>
      <c r="I199" s="31" t="s">
        <v>826</v>
      </c>
      <c r="J199" s="31" t="s">
        <v>1687</v>
      </c>
      <c r="K199" s="31" t="s">
        <v>840</v>
      </c>
      <c r="L199" s="31" t="s">
        <v>1688</v>
      </c>
      <c r="M199" s="30" t="s">
        <v>830</v>
      </c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8.0" customHeight="1">
      <c r="A200" s="30">
        <v>199.0</v>
      </c>
      <c r="B200" s="39">
        <v>39854.714895833335</v>
      </c>
      <c r="C200" s="39"/>
      <c r="D200" s="40" t="s">
        <v>1690</v>
      </c>
      <c r="E200" s="30" t="s">
        <v>1689</v>
      </c>
      <c r="F200" s="31" t="s">
        <v>1041</v>
      </c>
      <c r="G200" s="30">
        <v>9.814381696E9</v>
      </c>
      <c r="H200" s="30">
        <v>9.855517676E9</v>
      </c>
      <c r="I200" s="31" t="s">
        <v>826</v>
      </c>
      <c r="J200" s="31" t="s">
        <v>1691</v>
      </c>
      <c r="K200" s="31" t="s">
        <v>1435</v>
      </c>
      <c r="L200" s="31" t="s">
        <v>1692</v>
      </c>
      <c r="M200" s="30" t="s">
        <v>854</v>
      </c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8.0" customHeight="1">
      <c r="A201" s="30">
        <v>200.0</v>
      </c>
      <c r="B201" s="39">
        <v>39854.71802083333</v>
      </c>
      <c r="C201" s="39">
        <v>39857.71513888889</v>
      </c>
      <c r="D201" s="40" t="s">
        <v>1694</v>
      </c>
      <c r="E201" s="30" t="s">
        <v>1693</v>
      </c>
      <c r="F201" s="31" t="s">
        <v>833</v>
      </c>
      <c r="G201" s="30">
        <v>9.711379137E9</v>
      </c>
      <c r="H201" s="30">
        <v>4.6597023E7</v>
      </c>
      <c r="I201" s="31" t="s">
        <v>826</v>
      </c>
      <c r="J201" s="31" t="s">
        <v>1695</v>
      </c>
      <c r="K201" s="31" t="s">
        <v>1008</v>
      </c>
      <c r="L201" s="31" t="s">
        <v>1696</v>
      </c>
      <c r="M201" s="30" t="s">
        <v>830</v>
      </c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8.0" customHeight="1">
      <c r="A202" s="30">
        <v>201.0</v>
      </c>
      <c r="B202" s="39">
        <v>39854.72225694444</v>
      </c>
      <c r="C202" s="39">
        <v>39861.441782407404</v>
      </c>
      <c r="D202" s="40" t="s">
        <v>190</v>
      </c>
      <c r="E202" s="30" t="s">
        <v>1697</v>
      </c>
      <c r="F202" s="31" t="s">
        <v>1041</v>
      </c>
      <c r="G202" s="30">
        <v>4631119.0</v>
      </c>
      <c r="H202" s="30">
        <v>9.915086025E9</v>
      </c>
      <c r="I202" s="31" t="s">
        <v>826</v>
      </c>
      <c r="J202" s="31" t="s">
        <v>857</v>
      </c>
      <c r="K202" s="31" t="s">
        <v>858</v>
      </c>
      <c r="L202" s="31" t="s">
        <v>1698</v>
      </c>
      <c r="M202" s="30" t="s">
        <v>830</v>
      </c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8.0" customHeight="1">
      <c r="A203" s="30">
        <v>202.0</v>
      </c>
      <c r="B203" s="39">
        <v>39854.726273148146</v>
      </c>
      <c r="C203" s="39">
        <v>39862.67167824074</v>
      </c>
      <c r="D203" s="40" t="s">
        <v>1700</v>
      </c>
      <c r="E203" s="30" t="s">
        <v>1699</v>
      </c>
      <c r="F203" s="31" t="s">
        <v>1701</v>
      </c>
      <c r="G203" s="30">
        <v>9.448149799E9</v>
      </c>
      <c r="H203" s="30">
        <v>9.845273756E9</v>
      </c>
      <c r="I203" s="31" t="s">
        <v>826</v>
      </c>
      <c r="J203" s="31" t="s">
        <v>1702</v>
      </c>
      <c r="K203" s="31" t="s">
        <v>1703</v>
      </c>
      <c r="L203" s="31" t="s">
        <v>1704</v>
      </c>
      <c r="M203" s="30" t="s">
        <v>830</v>
      </c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8.0" customHeight="1">
      <c r="A204" s="30">
        <v>203.0</v>
      </c>
      <c r="B204" s="39">
        <v>39854.73762731482</v>
      </c>
      <c r="C204" s="39">
        <v>39855.62443287037</v>
      </c>
      <c r="D204" s="40" t="s">
        <v>1706</v>
      </c>
      <c r="E204" s="30" t="s">
        <v>1705</v>
      </c>
      <c r="F204" s="31" t="s">
        <v>955</v>
      </c>
      <c r="G204" s="30">
        <v>2.4465414E7</v>
      </c>
      <c r="H204" s="30">
        <v>9.822650406E9</v>
      </c>
      <c r="I204" s="31" t="s">
        <v>826</v>
      </c>
      <c r="J204" s="31" t="s">
        <v>1264</v>
      </c>
      <c r="K204" s="31" t="s">
        <v>863</v>
      </c>
      <c r="L204" s="31" t="s">
        <v>1707</v>
      </c>
      <c r="M204" s="30" t="s">
        <v>830</v>
      </c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8.0" customHeight="1">
      <c r="A205" s="30">
        <v>204.0</v>
      </c>
      <c r="B205" s="39">
        <v>39854.73918981481</v>
      </c>
      <c r="C205" s="39"/>
      <c r="D205" s="40" t="s">
        <v>1709</v>
      </c>
      <c r="E205" s="30" t="s">
        <v>1708</v>
      </c>
      <c r="F205" s="31" t="s">
        <v>1710</v>
      </c>
      <c r="G205" s="30">
        <v>9.448220029E9</v>
      </c>
      <c r="H205" s="30">
        <v>8.47222545E9</v>
      </c>
      <c r="I205" s="31" t="s">
        <v>826</v>
      </c>
      <c r="J205" s="31" t="s">
        <v>883</v>
      </c>
      <c r="K205" s="31" t="s">
        <v>858</v>
      </c>
      <c r="L205" s="31" t="s">
        <v>1711</v>
      </c>
      <c r="M205" s="30" t="s">
        <v>854</v>
      </c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8.0" customHeight="1">
      <c r="A206" s="30">
        <v>205.0</v>
      </c>
      <c r="B206" s="39">
        <v>39854.76489583333</v>
      </c>
      <c r="C206" s="39">
        <v>39862.69802083333</v>
      </c>
      <c r="D206" s="40" t="s">
        <v>1713</v>
      </c>
      <c r="E206" s="30" t="s">
        <v>1712</v>
      </c>
      <c r="F206" s="31" t="s">
        <v>1714</v>
      </c>
      <c r="G206" s="30">
        <v>9.944877586E9</v>
      </c>
      <c r="H206" s="30">
        <v>9.952321333E9</v>
      </c>
      <c r="I206" s="31" t="s">
        <v>826</v>
      </c>
      <c r="J206" s="31" t="s">
        <v>1715</v>
      </c>
      <c r="K206" s="31" t="s">
        <v>1028</v>
      </c>
      <c r="L206" s="31" t="s">
        <v>1716</v>
      </c>
      <c r="M206" s="30" t="s">
        <v>830</v>
      </c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8.0" customHeight="1">
      <c r="A207" s="30">
        <v>206.0</v>
      </c>
      <c r="B207" s="39">
        <v>39854.81376157407</v>
      </c>
      <c r="C207" s="39"/>
      <c r="D207" s="40" t="s">
        <v>1718</v>
      </c>
      <c r="E207" s="30" t="s">
        <v>1717</v>
      </c>
      <c r="F207" s="31" t="s">
        <v>877</v>
      </c>
      <c r="G207" s="30">
        <v>2.6234191E7</v>
      </c>
      <c r="H207" s="30">
        <v>9.311661161E9</v>
      </c>
      <c r="I207" s="31" t="s">
        <v>826</v>
      </c>
      <c r="J207" s="31" t="s">
        <v>1719</v>
      </c>
      <c r="K207" s="31" t="s">
        <v>1394</v>
      </c>
      <c r="L207" s="31" t="s">
        <v>1720</v>
      </c>
      <c r="M207" s="30" t="s">
        <v>854</v>
      </c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8.0" customHeight="1">
      <c r="A208" s="30">
        <v>207.0</v>
      </c>
      <c r="B208" s="39">
        <v>39855.46506944444</v>
      </c>
      <c r="C208" s="39">
        <v>39855.65015046296</v>
      </c>
      <c r="D208" s="40" t="s">
        <v>1722</v>
      </c>
      <c r="E208" s="30" t="s">
        <v>1721</v>
      </c>
      <c r="F208" s="31" t="s">
        <v>1723</v>
      </c>
      <c r="G208" s="30">
        <v>9.831750776E9</v>
      </c>
      <c r="H208" s="30">
        <v>9.831750776E9</v>
      </c>
      <c r="I208" s="31" t="s">
        <v>826</v>
      </c>
      <c r="J208" s="31" t="s">
        <v>1724</v>
      </c>
      <c r="K208" s="31" t="s">
        <v>840</v>
      </c>
      <c r="L208" s="31" t="s">
        <v>1725</v>
      </c>
      <c r="M208" s="30" t="s">
        <v>830</v>
      </c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8.0" customHeight="1">
      <c r="A209" s="30">
        <v>208.0</v>
      </c>
      <c r="B209" s="39">
        <v>39855.48273148148</v>
      </c>
      <c r="C209" s="39"/>
      <c r="D209" s="40" t="s">
        <v>1727</v>
      </c>
      <c r="E209" s="30" t="s">
        <v>1726</v>
      </c>
      <c r="F209" s="31" t="s">
        <v>929</v>
      </c>
      <c r="G209" s="30">
        <v>4654627.0</v>
      </c>
      <c r="H209" s="30"/>
      <c r="I209" s="31" t="s">
        <v>826</v>
      </c>
      <c r="J209" s="31" t="s">
        <v>1222</v>
      </c>
      <c r="K209" s="31" t="s">
        <v>1028</v>
      </c>
      <c r="L209" s="31" t="s">
        <v>1728</v>
      </c>
      <c r="M209" s="30" t="s">
        <v>938</v>
      </c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8.0" customHeight="1">
      <c r="A210" s="30">
        <v>209.0</v>
      </c>
      <c r="B210" s="39">
        <v>39855.48467592592</v>
      </c>
      <c r="C210" s="39">
        <v>39860.72724537037</v>
      </c>
      <c r="D210" s="40" t="s">
        <v>1730</v>
      </c>
      <c r="E210" s="30" t="s">
        <v>1729</v>
      </c>
      <c r="F210" s="31" t="s">
        <v>877</v>
      </c>
      <c r="G210" s="30">
        <v>9.818448822E9</v>
      </c>
      <c r="H210" s="30">
        <v>4.6538E7</v>
      </c>
      <c r="I210" s="31" t="s">
        <v>826</v>
      </c>
      <c r="J210" s="31" t="s">
        <v>1731</v>
      </c>
      <c r="K210" s="31" t="s">
        <v>1703</v>
      </c>
      <c r="L210" s="31" t="s">
        <v>1732</v>
      </c>
      <c r="M210" s="30" t="s">
        <v>830</v>
      </c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8.0" customHeight="1">
      <c r="A211" s="30">
        <v>210.0</v>
      </c>
      <c r="B211" s="39">
        <v>39855.48849537037</v>
      </c>
      <c r="C211" s="39"/>
      <c r="D211" s="40" t="s">
        <v>1734</v>
      </c>
      <c r="E211" s="30" t="s">
        <v>1733</v>
      </c>
      <c r="F211" s="31" t="s">
        <v>934</v>
      </c>
      <c r="G211" s="30">
        <v>9.818889255E9</v>
      </c>
      <c r="H211" s="30">
        <v>4.0757508E7</v>
      </c>
      <c r="I211" s="31" t="s">
        <v>826</v>
      </c>
      <c r="J211" s="31" t="s">
        <v>1735</v>
      </c>
      <c r="K211" s="31" t="s">
        <v>1736</v>
      </c>
      <c r="L211" s="31" t="s">
        <v>1737</v>
      </c>
      <c r="M211" s="30" t="s">
        <v>854</v>
      </c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8.0" customHeight="1">
      <c r="A212" s="30">
        <v>211.0</v>
      </c>
      <c r="B212" s="39">
        <v>39855.500925925924</v>
      </c>
      <c r="C212" s="39">
        <v>39860.768692129626</v>
      </c>
      <c r="D212" s="40" t="s">
        <v>1739</v>
      </c>
      <c r="E212" s="30" t="s">
        <v>1738</v>
      </c>
      <c r="F212" s="31" t="s">
        <v>1478</v>
      </c>
      <c r="G212" s="30">
        <v>9.896000838E9</v>
      </c>
      <c r="H212" s="30">
        <v>9.41655883E9</v>
      </c>
      <c r="I212" s="31" t="s">
        <v>826</v>
      </c>
      <c r="J212" s="31" t="s">
        <v>857</v>
      </c>
      <c r="K212" s="31" t="s">
        <v>858</v>
      </c>
      <c r="L212" s="31" t="s">
        <v>1740</v>
      </c>
      <c r="M212" s="30" t="s">
        <v>830</v>
      </c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8.0" customHeight="1">
      <c r="A213" s="30">
        <v>212.0</v>
      </c>
      <c r="B213" s="39">
        <v>39855.51510416667</v>
      </c>
      <c r="C213" s="39">
        <v>39865.71505787037</v>
      </c>
      <c r="D213" s="40" t="s">
        <v>1742</v>
      </c>
      <c r="E213" s="30" t="s">
        <v>1741</v>
      </c>
      <c r="F213" s="31" t="s">
        <v>1743</v>
      </c>
      <c r="G213" s="30">
        <v>9.881121801E9</v>
      </c>
      <c r="H213" s="30">
        <v>9.225328717E9</v>
      </c>
      <c r="I213" s="31" t="s">
        <v>826</v>
      </c>
      <c r="J213" s="31" t="s">
        <v>1100</v>
      </c>
      <c r="K213" s="31" t="s">
        <v>840</v>
      </c>
      <c r="L213" s="31" t="s">
        <v>1744</v>
      </c>
      <c r="M213" s="30" t="s">
        <v>830</v>
      </c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8.0" customHeight="1">
      <c r="A214" s="30">
        <v>213.0</v>
      </c>
      <c r="B214" s="39">
        <v>39855.52636574074</v>
      </c>
      <c r="C214" s="39"/>
      <c r="D214" s="40" t="s">
        <v>1746</v>
      </c>
      <c r="E214" s="30" t="s">
        <v>1745</v>
      </c>
      <c r="F214" s="31" t="s">
        <v>833</v>
      </c>
      <c r="G214" s="30">
        <v>4.3012222E7</v>
      </c>
      <c r="H214" s="30">
        <v>9.21207884E9</v>
      </c>
      <c r="I214" s="31" t="s">
        <v>826</v>
      </c>
      <c r="J214" s="31" t="s">
        <v>1747</v>
      </c>
      <c r="K214" s="31" t="s">
        <v>1008</v>
      </c>
      <c r="L214" s="31" t="s">
        <v>1748</v>
      </c>
      <c r="M214" s="30" t="s">
        <v>894</v>
      </c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8.0" customHeight="1">
      <c r="A215" s="30">
        <v>214.0</v>
      </c>
      <c r="B215" s="39">
        <v>39855.53288194445</v>
      </c>
      <c r="C215" s="39"/>
      <c r="D215" s="40" t="s">
        <v>1746</v>
      </c>
      <c r="E215" s="30" t="s">
        <v>1749</v>
      </c>
      <c r="F215" s="31" t="s">
        <v>833</v>
      </c>
      <c r="G215" s="30">
        <v>4.3012222E7</v>
      </c>
      <c r="H215" s="30">
        <v>9.21207884E9</v>
      </c>
      <c r="I215" s="31" t="s">
        <v>826</v>
      </c>
      <c r="J215" s="31" t="s">
        <v>1411</v>
      </c>
      <c r="K215" s="31" t="s">
        <v>1008</v>
      </c>
      <c r="L215" s="31" t="s">
        <v>1750</v>
      </c>
      <c r="M215" s="30" t="s">
        <v>894</v>
      </c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8.0" customHeight="1">
      <c r="A216" s="30">
        <v>215.0</v>
      </c>
      <c r="B216" s="39">
        <v>39855.54305555556</v>
      </c>
      <c r="C216" s="39">
        <v>39861.46113425926</v>
      </c>
      <c r="D216" s="40" t="s">
        <v>1752</v>
      </c>
      <c r="E216" s="30" t="s">
        <v>1751</v>
      </c>
      <c r="F216" s="31" t="s">
        <v>1109</v>
      </c>
      <c r="G216" s="30">
        <v>4666881.0</v>
      </c>
      <c r="H216" s="30">
        <v>9.718456003E9</v>
      </c>
      <c r="I216" s="31" t="s">
        <v>826</v>
      </c>
      <c r="J216" s="31" t="s">
        <v>1753</v>
      </c>
      <c r="K216" s="31" t="s">
        <v>970</v>
      </c>
      <c r="L216" s="31" t="s">
        <v>1754</v>
      </c>
      <c r="M216" s="30" t="s">
        <v>830</v>
      </c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8.0" customHeight="1">
      <c r="A217" s="30">
        <v>216.0</v>
      </c>
      <c r="B217" s="39">
        <v>39855.54603009259</v>
      </c>
      <c r="C217" s="39">
        <v>39856.65125</v>
      </c>
      <c r="D217" s="40" t="s">
        <v>1137</v>
      </c>
      <c r="E217" s="30" t="s">
        <v>1755</v>
      </c>
      <c r="F217" s="31" t="s">
        <v>1109</v>
      </c>
      <c r="G217" s="30">
        <v>4166160.0</v>
      </c>
      <c r="H217" s="30">
        <v>9.953903938E9</v>
      </c>
      <c r="I217" s="31" t="s">
        <v>826</v>
      </c>
      <c r="J217" s="31" t="s">
        <v>1756</v>
      </c>
      <c r="K217" s="31" t="s">
        <v>1757</v>
      </c>
      <c r="L217" s="31" t="s">
        <v>1758</v>
      </c>
      <c r="M217" s="30" t="s">
        <v>830</v>
      </c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8.0" customHeight="1">
      <c r="A218" s="30">
        <v>217.0</v>
      </c>
      <c r="B218" s="39">
        <v>39855.56936342592</v>
      </c>
      <c r="C218" s="39">
        <v>39857.71895833333</v>
      </c>
      <c r="D218" s="40" t="s">
        <v>1760</v>
      </c>
      <c r="E218" s="30" t="s">
        <v>1759</v>
      </c>
      <c r="F218" s="31" t="s">
        <v>908</v>
      </c>
      <c r="G218" s="30">
        <v>9.312953009E9</v>
      </c>
      <c r="H218" s="30">
        <v>9.312958009E9</v>
      </c>
      <c r="I218" s="31" t="s">
        <v>826</v>
      </c>
      <c r="J218" s="31" t="s">
        <v>1761</v>
      </c>
      <c r="K218" s="31" t="s">
        <v>975</v>
      </c>
      <c r="L218" s="31" t="s">
        <v>1762</v>
      </c>
      <c r="M218" s="30" t="s">
        <v>830</v>
      </c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8.0" customHeight="1">
      <c r="A219" s="30">
        <v>218.0</v>
      </c>
      <c r="B219" s="39">
        <v>39855.577685185184</v>
      </c>
      <c r="C219" s="39">
        <v>39866.4768287037</v>
      </c>
      <c r="D219" s="40" t="s">
        <v>1764</v>
      </c>
      <c r="E219" s="30" t="s">
        <v>1763</v>
      </c>
      <c r="F219" s="31" t="s">
        <v>1765</v>
      </c>
      <c r="G219" s="30">
        <v>9.440988866E9</v>
      </c>
      <c r="H219" s="30">
        <v>9.440988866E9</v>
      </c>
      <c r="I219" s="31" t="s">
        <v>826</v>
      </c>
      <c r="J219" s="31" t="s">
        <v>1217</v>
      </c>
      <c r="K219" s="31" t="s">
        <v>858</v>
      </c>
      <c r="L219" s="31" t="s">
        <v>1766</v>
      </c>
      <c r="M219" s="30" t="s">
        <v>830</v>
      </c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8.0" customHeight="1">
      <c r="A220" s="30">
        <v>219.0</v>
      </c>
      <c r="B220" s="39">
        <v>39855.60351851852</v>
      </c>
      <c r="C220" s="39"/>
      <c r="D220" s="40" t="s">
        <v>1768</v>
      </c>
      <c r="E220" s="30" t="s">
        <v>1767</v>
      </c>
      <c r="F220" s="31" t="s">
        <v>1340</v>
      </c>
      <c r="G220" s="30">
        <v>4.1731273E7</v>
      </c>
      <c r="H220" s="30">
        <v>9.81001568E9</v>
      </c>
      <c r="I220" s="31" t="s">
        <v>826</v>
      </c>
      <c r="J220" s="31" t="s">
        <v>1769</v>
      </c>
      <c r="K220" s="31" t="s">
        <v>975</v>
      </c>
      <c r="L220" s="31" t="s">
        <v>1770</v>
      </c>
      <c r="M220" s="30" t="s">
        <v>894</v>
      </c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8.0" customHeight="1">
      <c r="A221" s="30">
        <v>220.0</v>
      </c>
      <c r="B221" s="39">
        <v>39855.62055555556</v>
      </c>
      <c r="C221" s="39"/>
      <c r="D221" s="40" t="s">
        <v>1772</v>
      </c>
      <c r="E221" s="30" t="s">
        <v>1771</v>
      </c>
      <c r="F221" s="31" t="s">
        <v>833</v>
      </c>
      <c r="G221" s="30">
        <v>9.8108151E9</v>
      </c>
      <c r="H221" s="30">
        <v>9.3108151E9</v>
      </c>
      <c r="I221" s="31" t="s">
        <v>826</v>
      </c>
      <c r="J221" s="31" t="s">
        <v>1773</v>
      </c>
      <c r="K221" s="31" t="s">
        <v>1116</v>
      </c>
      <c r="L221" s="31" t="s">
        <v>1774</v>
      </c>
      <c r="M221" s="30" t="s">
        <v>894</v>
      </c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8.0" customHeight="1">
      <c r="A222" s="30">
        <v>221.0</v>
      </c>
      <c r="B222" s="39">
        <v>39855.6262037037</v>
      </c>
      <c r="C222" s="39"/>
      <c r="D222" s="40" t="s">
        <v>1776</v>
      </c>
      <c r="E222" s="30" t="s">
        <v>1775</v>
      </c>
      <c r="F222" s="31" t="s">
        <v>833</v>
      </c>
      <c r="G222" s="30">
        <v>2.9839217E7</v>
      </c>
      <c r="H222" s="30">
        <v>9.999444529E9</v>
      </c>
      <c r="I222" s="31" t="s">
        <v>826</v>
      </c>
      <c r="J222" s="31" t="s">
        <v>1777</v>
      </c>
      <c r="K222" s="31" t="s">
        <v>1778</v>
      </c>
      <c r="L222" s="31" t="s">
        <v>1779</v>
      </c>
      <c r="M222" s="30" t="s">
        <v>894</v>
      </c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8.0" customHeight="1">
      <c r="A223" s="30">
        <v>222.0</v>
      </c>
      <c r="B223" s="39">
        <v>39855.63458333333</v>
      </c>
      <c r="C223" s="39"/>
      <c r="D223" s="40" t="s">
        <v>200</v>
      </c>
      <c r="E223" s="30" t="s">
        <v>1780</v>
      </c>
      <c r="F223" s="31" t="s">
        <v>941</v>
      </c>
      <c r="G223" s="30">
        <v>9.886931543E9</v>
      </c>
      <c r="H223" s="30">
        <v>2.3600752E7</v>
      </c>
      <c r="I223" s="31" t="s">
        <v>826</v>
      </c>
      <c r="J223" s="31" t="s">
        <v>1781</v>
      </c>
      <c r="K223" s="31" t="s">
        <v>1782</v>
      </c>
      <c r="L223" s="31" t="s">
        <v>1783</v>
      </c>
      <c r="M223" s="30" t="s">
        <v>854</v>
      </c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8.0" customHeight="1">
      <c r="A224" s="30">
        <v>223.0</v>
      </c>
      <c r="B224" s="39">
        <v>39855.65078703704</v>
      </c>
      <c r="C224" s="39"/>
      <c r="D224" s="40" t="s">
        <v>1377</v>
      </c>
      <c r="E224" s="30" t="s">
        <v>1784</v>
      </c>
      <c r="F224" s="31" t="s">
        <v>993</v>
      </c>
      <c r="G224" s="30">
        <v>9.870555013E9</v>
      </c>
      <c r="H224" s="30">
        <v>9.89280997E9</v>
      </c>
      <c r="I224" s="31" t="s">
        <v>826</v>
      </c>
      <c r="J224" s="31" t="s">
        <v>1007</v>
      </c>
      <c r="K224" s="31" t="s">
        <v>1008</v>
      </c>
      <c r="L224" s="31" t="s">
        <v>1785</v>
      </c>
      <c r="M224" s="30" t="s">
        <v>854</v>
      </c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8.0" customHeight="1">
      <c r="A225" s="30">
        <v>224.0</v>
      </c>
      <c r="B225" s="39">
        <v>39855.65423611111</v>
      </c>
      <c r="C225" s="39">
        <v>39863.7580787037</v>
      </c>
      <c r="D225" s="40" t="s">
        <v>1787</v>
      </c>
      <c r="E225" s="30" t="s">
        <v>1786</v>
      </c>
      <c r="F225" s="31" t="s">
        <v>993</v>
      </c>
      <c r="G225" s="30">
        <v>9.870555013E9</v>
      </c>
      <c r="H225" s="30">
        <v>9.89280997E9</v>
      </c>
      <c r="I225" s="31" t="s">
        <v>826</v>
      </c>
      <c r="J225" s="31" t="s">
        <v>878</v>
      </c>
      <c r="K225" s="31" t="s">
        <v>858</v>
      </c>
      <c r="L225" s="31" t="s">
        <v>1788</v>
      </c>
      <c r="M225" s="30" t="s">
        <v>830</v>
      </c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8.0" customHeight="1">
      <c r="A226" s="30">
        <v>225.0</v>
      </c>
      <c r="B226" s="39">
        <v>39855.663449074076</v>
      </c>
      <c r="C226" s="39">
        <v>39865.50925925926</v>
      </c>
      <c r="D226" s="40" t="s">
        <v>1790</v>
      </c>
      <c r="E226" s="30" t="s">
        <v>1789</v>
      </c>
      <c r="F226" s="31" t="s">
        <v>1057</v>
      </c>
      <c r="G226" s="30">
        <v>2521300.0</v>
      </c>
      <c r="H226" s="30">
        <v>9.332339343E9</v>
      </c>
      <c r="I226" s="31" t="s">
        <v>826</v>
      </c>
      <c r="J226" s="31" t="s">
        <v>1791</v>
      </c>
      <c r="K226" s="31" t="s">
        <v>1703</v>
      </c>
      <c r="L226" s="31" t="s">
        <v>1792</v>
      </c>
      <c r="M226" s="30" t="s">
        <v>830</v>
      </c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8.0" customHeight="1">
      <c r="A227" s="30">
        <v>226.0</v>
      </c>
      <c r="B227" s="39">
        <v>39855.6762962963</v>
      </c>
      <c r="C227" s="39">
        <v>39857.69626157408</v>
      </c>
      <c r="D227" s="40" t="s">
        <v>1794</v>
      </c>
      <c r="E227" s="30" t="s">
        <v>1793</v>
      </c>
      <c r="F227" s="31" t="s">
        <v>955</v>
      </c>
      <c r="G227" s="30">
        <v>2.6871405E7</v>
      </c>
      <c r="H227" s="30">
        <v>9.822009906E9</v>
      </c>
      <c r="I227" s="31" t="s">
        <v>826</v>
      </c>
      <c r="J227" s="31" t="s">
        <v>1402</v>
      </c>
      <c r="K227" s="31" t="s">
        <v>858</v>
      </c>
      <c r="L227" s="31" t="s">
        <v>1795</v>
      </c>
      <c r="M227" s="30" t="s">
        <v>830</v>
      </c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8.0" customHeight="1">
      <c r="A228" s="30">
        <v>227.0</v>
      </c>
      <c r="B228" s="39">
        <v>39855.69756944444</v>
      </c>
      <c r="C228" s="39"/>
      <c r="D228" s="40" t="s">
        <v>1797</v>
      </c>
      <c r="E228" s="30" t="s">
        <v>1796</v>
      </c>
      <c r="F228" s="31" t="s">
        <v>1623</v>
      </c>
      <c r="G228" s="30">
        <v>9.872857909E9</v>
      </c>
      <c r="H228" s="30">
        <v>9.8761133E9</v>
      </c>
      <c r="I228" s="31" t="s">
        <v>826</v>
      </c>
      <c r="J228" s="31" t="s">
        <v>1798</v>
      </c>
      <c r="K228" s="31" t="s">
        <v>1008</v>
      </c>
      <c r="L228" s="31" t="s">
        <v>1799</v>
      </c>
      <c r="M228" s="30" t="s">
        <v>854</v>
      </c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8.0" customHeight="1">
      <c r="A229" s="30">
        <v>228.0</v>
      </c>
      <c r="B229" s="39">
        <v>39855.70326388889</v>
      </c>
      <c r="C229" s="39"/>
      <c r="D229" s="40" t="s">
        <v>1801</v>
      </c>
      <c r="E229" s="30" t="s">
        <v>1800</v>
      </c>
      <c r="F229" s="31" t="s">
        <v>833</v>
      </c>
      <c r="G229" s="30">
        <v>9.212747904E9</v>
      </c>
      <c r="H229" s="30">
        <v>9.212747904E9</v>
      </c>
      <c r="I229" s="31" t="s">
        <v>826</v>
      </c>
      <c r="J229" s="31" t="s">
        <v>1802</v>
      </c>
      <c r="K229" s="31" t="s">
        <v>1227</v>
      </c>
      <c r="L229" s="31" t="s">
        <v>1803</v>
      </c>
      <c r="M229" s="30" t="s">
        <v>894</v>
      </c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8.0" customHeight="1">
      <c r="A230" s="30">
        <v>229.0</v>
      </c>
      <c r="B230" s="39">
        <v>39855.71056712963</v>
      </c>
      <c r="C230" s="39"/>
      <c r="D230" s="40" t="s">
        <v>1805</v>
      </c>
      <c r="E230" s="30" t="s">
        <v>1804</v>
      </c>
      <c r="F230" s="31" t="s">
        <v>1340</v>
      </c>
      <c r="G230" s="30">
        <v>9.871066326E9</v>
      </c>
      <c r="H230" s="30">
        <v>9.871066326E9</v>
      </c>
      <c r="I230" s="31" t="s">
        <v>826</v>
      </c>
      <c r="J230" s="31" t="s">
        <v>1007</v>
      </c>
      <c r="K230" s="31" t="s">
        <v>1008</v>
      </c>
      <c r="L230" s="31" t="s">
        <v>1806</v>
      </c>
      <c r="M230" s="30" t="s">
        <v>938</v>
      </c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8.0" customHeight="1">
      <c r="A231" s="30">
        <v>230.0</v>
      </c>
      <c r="B231" s="39">
        <v>39855.71241898148</v>
      </c>
      <c r="C231" s="39">
        <v>39860.42935185185</v>
      </c>
      <c r="D231" s="40" t="s">
        <v>1808</v>
      </c>
      <c r="E231" s="30" t="s">
        <v>1807</v>
      </c>
      <c r="F231" s="31" t="s">
        <v>1809</v>
      </c>
      <c r="G231" s="30">
        <v>9.611266277E9</v>
      </c>
      <c r="H231" s="30">
        <v>9.611266277E9</v>
      </c>
      <c r="I231" s="31" t="s">
        <v>826</v>
      </c>
      <c r="J231" s="31" t="s">
        <v>1810</v>
      </c>
      <c r="K231" s="31" t="s">
        <v>1811</v>
      </c>
      <c r="L231" s="31" t="s">
        <v>1812</v>
      </c>
      <c r="M231" s="30" t="s">
        <v>830</v>
      </c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8.0" customHeight="1">
      <c r="A232" s="30">
        <v>231.0</v>
      </c>
      <c r="B232" s="39">
        <v>39855.72739583333</v>
      </c>
      <c r="C232" s="39"/>
      <c r="D232" s="40" t="s">
        <v>1814</v>
      </c>
      <c r="E232" s="30" t="s">
        <v>1813</v>
      </c>
      <c r="F232" s="31" t="s">
        <v>1815</v>
      </c>
      <c r="G232" s="30">
        <v>9.893038831E9</v>
      </c>
      <c r="H232" s="30">
        <v>9.754306711E9</v>
      </c>
      <c r="I232" s="31" t="s">
        <v>826</v>
      </c>
      <c r="J232" s="31" t="s">
        <v>857</v>
      </c>
      <c r="K232" s="31" t="s">
        <v>858</v>
      </c>
      <c r="L232" s="31" t="s">
        <v>1816</v>
      </c>
      <c r="M232" s="30" t="s">
        <v>854</v>
      </c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8.0" customHeight="1">
      <c r="A233" s="30">
        <v>232.0</v>
      </c>
      <c r="B233" s="39">
        <v>39855.72945601852</v>
      </c>
      <c r="C233" s="39"/>
      <c r="D233" s="40" t="s">
        <v>1818</v>
      </c>
      <c r="E233" s="30" t="s">
        <v>1817</v>
      </c>
      <c r="F233" s="31" t="s">
        <v>1819</v>
      </c>
      <c r="G233" s="30">
        <v>4236760.0</v>
      </c>
      <c r="H233" s="30">
        <v>9.312345564E9</v>
      </c>
      <c r="I233" s="31" t="s">
        <v>826</v>
      </c>
      <c r="J233" s="31" t="s">
        <v>1820</v>
      </c>
      <c r="K233" s="31" t="s">
        <v>840</v>
      </c>
      <c r="L233" s="31" t="s">
        <v>1821</v>
      </c>
      <c r="M233" s="30" t="s">
        <v>854</v>
      </c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ht="18.0" customHeight="1">
      <c r="A234" s="30">
        <v>233.0</v>
      </c>
      <c r="B234" s="39">
        <v>39855.76158564815</v>
      </c>
      <c r="C234" s="39"/>
      <c r="D234" s="40" t="s">
        <v>1823</v>
      </c>
      <c r="E234" s="30" t="s">
        <v>1822</v>
      </c>
      <c r="F234" s="31" t="s">
        <v>1623</v>
      </c>
      <c r="G234" s="30">
        <v>9.872099902E9</v>
      </c>
      <c r="H234" s="30">
        <v>9.4641155E9</v>
      </c>
      <c r="I234" s="31" t="s">
        <v>826</v>
      </c>
      <c r="J234" s="31" t="s">
        <v>857</v>
      </c>
      <c r="K234" s="31" t="s">
        <v>858</v>
      </c>
      <c r="L234" s="31" t="s">
        <v>1824</v>
      </c>
      <c r="M234" s="30" t="s">
        <v>854</v>
      </c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ht="18.0" customHeight="1">
      <c r="A235" s="30">
        <v>234.0</v>
      </c>
      <c r="B235" s="39">
        <v>39855.80929398148</v>
      </c>
      <c r="C235" s="39">
        <v>39858.70064814815</v>
      </c>
      <c r="D235" s="40" t="s">
        <v>1826</v>
      </c>
      <c r="E235" s="30" t="s">
        <v>1825</v>
      </c>
      <c r="F235" s="31" t="s">
        <v>1340</v>
      </c>
      <c r="G235" s="30">
        <v>9.810371566E9</v>
      </c>
      <c r="H235" s="30">
        <v>9.818673504E9</v>
      </c>
      <c r="I235" s="31" t="s">
        <v>826</v>
      </c>
      <c r="J235" s="31" t="s">
        <v>1827</v>
      </c>
      <c r="K235" s="31" t="s">
        <v>995</v>
      </c>
      <c r="L235" s="31" t="s">
        <v>1828</v>
      </c>
      <c r="M235" s="30" t="s">
        <v>830</v>
      </c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ht="18.0" customHeight="1">
      <c r="A236" s="30">
        <v>235.0</v>
      </c>
      <c r="B236" s="39">
        <v>39855.860601851855</v>
      </c>
      <c r="C236" s="39">
        <v>39863.64496527778</v>
      </c>
      <c r="D236" s="40" t="s">
        <v>1830</v>
      </c>
      <c r="E236" s="30" t="s">
        <v>1829</v>
      </c>
      <c r="F236" s="31" t="s">
        <v>941</v>
      </c>
      <c r="G236" s="30">
        <v>2.53258E7</v>
      </c>
      <c r="H236" s="30">
        <v>9.34216442E9</v>
      </c>
      <c r="I236" s="31" t="s">
        <v>826</v>
      </c>
      <c r="J236" s="31" t="s">
        <v>1831</v>
      </c>
      <c r="K236" s="31" t="s">
        <v>975</v>
      </c>
      <c r="L236" s="31" t="s">
        <v>1832</v>
      </c>
      <c r="M236" s="30" t="s">
        <v>830</v>
      </c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ht="18.0" customHeight="1">
      <c r="A237" s="30">
        <v>236.0</v>
      </c>
      <c r="B237" s="39">
        <v>39856.388761574075</v>
      </c>
      <c r="C237" s="39"/>
      <c r="D237" s="40" t="s">
        <v>1834</v>
      </c>
      <c r="E237" s="30" t="s">
        <v>1833</v>
      </c>
      <c r="F237" s="31" t="s">
        <v>833</v>
      </c>
      <c r="G237" s="30">
        <v>9.810514257E9</v>
      </c>
      <c r="H237" s="30">
        <v>9.810514257E9</v>
      </c>
      <c r="I237" s="31" t="s">
        <v>826</v>
      </c>
      <c r="J237" s="31" t="s">
        <v>1835</v>
      </c>
      <c r="K237" s="31" t="s">
        <v>1836</v>
      </c>
      <c r="L237" s="31" t="s">
        <v>1837</v>
      </c>
      <c r="M237" s="30" t="s">
        <v>894</v>
      </c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ht="18.0" customHeight="1">
      <c r="A238" s="30">
        <v>237.0</v>
      </c>
      <c r="B238" s="39">
        <v>39856.46304398148</v>
      </c>
      <c r="C238" s="39"/>
      <c r="D238" s="40" t="s">
        <v>1839</v>
      </c>
      <c r="E238" s="30" t="s">
        <v>1838</v>
      </c>
      <c r="F238" s="31" t="s">
        <v>1840</v>
      </c>
      <c r="G238" s="30">
        <v>2236598.0</v>
      </c>
      <c r="H238" s="30">
        <v>9.81512497E9</v>
      </c>
      <c r="I238" s="31" t="s">
        <v>826</v>
      </c>
      <c r="J238" s="31" t="s">
        <v>1841</v>
      </c>
      <c r="K238" s="31" t="s">
        <v>840</v>
      </c>
      <c r="L238" s="31" t="s">
        <v>1842</v>
      </c>
      <c r="M238" s="30" t="s">
        <v>854</v>
      </c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ht="18.0" customHeight="1">
      <c r="A239" s="30">
        <v>238.0</v>
      </c>
      <c r="B239" s="39">
        <v>39856.4750462963</v>
      </c>
      <c r="C239" s="39"/>
      <c r="D239" s="40" t="s">
        <v>1844</v>
      </c>
      <c r="E239" s="30" t="s">
        <v>1843</v>
      </c>
      <c r="F239" s="31" t="s">
        <v>877</v>
      </c>
      <c r="G239" s="30">
        <v>9.871446139E9</v>
      </c>
      <c r="H239" s="30">
        <v>9.968577097E9</v>
      </c>
      <c r="I239" s="31" t="s">
        <v>826</v>
      </c>
      <c r="J239" s="31" t="s">
        <v>1007</v>
      </c>
      <c r="K239" s="31" t="s">
        <v>1008</v>
      </c>
      <c r="L239" s="31" t="s">
        <v>1845</v>
      </c>
      <c r="M239" s="30" t="s">
        <v>854</v>
      </c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ht="18.0" customHeight="1">
      <c r="A240" s="30">
        <v>239.0</v>
      </c>
      <c r="B240" s="39">
        <v>39856.49797453704</v>
      </c>
      <c r="C240" s="39"/>
      <c r="D240" s="40" t="s">
        <v>1847</v>
      </c>
      <c r="E240" s="30" t="s">
        <v>1846</v>
      </c>
      <c r="F240" s="31" t="s">
        <v>1848</v>
      </c>
      <c r="G240" s="30">
        <v>9.419005909E9</v>
      </c>
      <c r="H240" s="30">
        <v>9.419005909E9</v>
      </c>
      <c r="I240" s="31" t="s">
        <v>826</v>
      </c>
      <c r="J240" s="31" t="s">
        <v>1100</v>
      </c>
      <c r="K240" s="31" t="s">
        <v>840</v>
      </c>
      <c r="L240" s="31" t="s">
        <v>1849</v>
      </c>
      <c r="M240" s="30" t="s">
        <v>854</v>
      </c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ht="18.0" customHeight="1">
      <c r="A241" s="30">
        <v>240.0</v>
      </c>
      <c r="B241" s="39">
        <v>39856.49857638889</v>
      </c>
      <c r="C241" s="39">
        <v>39863.64766203704</v>
      </c>
      <c r="D241" s="40" t="s">
        <v>1851</v>
      </c>
      <c r="E241" s="30" t="s">
        <v>1850</v>
      </c>
      <c r="F241" s="31" t="s">
        <v>1852</v>
      </c>
      <c r="G241" s="30">
        <v>9.886444253E9</v>
      </c>
      <c r="H241" s="30">
        <v>9.741889978E9</v>
      </c>
      <c r="I241" s="31" t="s">
        <v>826</v>
      </c>
      <c r="J241" s="31" t="s">
        <v>1853</v>
      </c>
      <c r="K241" s="31" t="s">
        <v>1854</v>
      </c>
      <c r="L241" s="31" t="s">
        <v>1855</v>
      </c>
      <c r="M241" s="30" t="s">
        <v>830</v>
      </c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ht="18.0" customHeight="1">
      <c r="A242" s="30">
        <v>241.0</v>
      </c>
      <c r="B242" s="39">
        <v>39856.505428240744</v>
      </c>
      <c r="C242" s="39"/>
      <c r="D242" s="40" t="s">
        <v>1857</v>
      </c>
      <c r="E242" s="30" t="s">
        <v>1856</v>
      </c>
      <c r="F242" s="31" t="s">
        <v>833</v>
      </c>
      <c r="G242" s="30">
        <v>9.99903909E9</v>
      </c>
      <c r="H242" s="30">
        <v>9.99903909E9</v>
      </c>
      <c r="I242" s="31" t="s">
        <v>826</v>
      </c>
      <c r="J242" s="31" t="s">
        <v>834</v>
      </c>
      <c r="K242" s="31" t="s">
        <v>835</v>
      </c>
      <c r="L242" s="31" t="s">
        <v>1858</v>
      </c>
      <c r="M242" s="30" t="s">
        <v>938</v>
      </c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ht="18.0" customHeight="1">
      <c r="A243" s="30">
        <v>242.0</v>
      </c>
      <c r="B243" s="39">
        <v>39856.518229166664</v>
      </c>
      <c r="C243" s="39">
        <v>39857.67556712963</v>
      </c>
      <c r="D243" s="40" t="s">
        <v>1860</v>
      </c>
      <c r="E243" s="30" t="s">
        <v>1859</v>
      </c>
      <c r="F243" s="31" t="s">
        <v>955</v>
      </c>
      <c r="G243" s="30">
        <v>6.6206789E7</v>
      </c>
      <c r="H243" s="30">
        <v>6.6209822E7</v>
      </c>
      <c r="I243" s="31" t="s">
        <v>826</v>
      </c>
      <c r="J243" s="31" t="s">
        <v>1861</v>
      </c>
      <c r="K243" s="31" t="s">
        <v>1227</v>
      </c>
      <c r="L243" s="31" t="s">
        <v>1862</v>
      </c>
      <c r="M243" s="30" t="s">
        <v>830</v>
      </c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ht="18.0" customHeight="1">
      <c r="A244" s="30">
        <v>243.0</v>
      </c>
      <c r="B244" s="39">
        <v>39856.55946759259</v>
      </c>
      <c r="C244" s="39"/>
      <c r="D244" s="40" t="s">
        <v>1864</v>
      </c>
      <c r="E244" s="30" t="s">
        <v>1863</v>
      </c>
      <c r="F244" s="31" t="s">
        <v>941</v>
      </c>
      <c r="G244" s="30">
        <v>2.676268E7</v>
      </c>
      <c r="H244" s="30">
        <v>9.845040766E9</v>
      </c>
      <c r="I244" s="31" t="s">
        <v>826</v>
      </c>
      <c r="J244" s="31" t="s">
        <v>1865</v>
      </c>
      <c r="K244" s="31" t="s">
        <v>835</v>
      </c>
      <c r="L244" s="31" t="s">
        <v>1866</v>
      </c>
      <c r="M244" s="30" t="s">
        <v>854</v>
      </c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ht="18.0" customHeight="1">
      <c r="A245" s="30">
        <v>244.0</v>
      </c>
      <c r="B245" s="39">
        <v>39856.57225694445</v>
      </c>
      <c r="C245" s="39">
        <v>39861.59881944444</v>
      </c>
      <c r="D245" s="40" t="s">
        <v>1868</v>
      </c>
      <c r="E245" s="30" t="s">
        <v>1867</v>
      </c>
      <c r="F245" s="31" t="s">
        <v>1869</v>
      </c>
      <c r="G245" s="30">
        <v>6.5150442E7</v>
      </c>
      <c r="H245" s="30">
        <v>9.810055108E9</v>
      </c>
      <c r="I245" s="31" t="s">
        <v>826</v>
      </c>
      <c r="J245" s="31" t="s">
        <v>898</v>
      </c>
      <c r="K245" s="31" t="s">
        <v>863</v>
      </c>
      <c r="L245" s="31" t="s">
        <v>1870</v>
      </c>
      <c r="M245" s="30" t="s">
        <v>830</v>
      </c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ht="18.0" customHeight="1">
      <c r="A246" s="30">
        <v>245.0</v>
      </c>
      <c r="B246" s="39">
        <v>39856.5728125</v>
      </c>
      <c r="C246" s="39">
        <v>39857.55662037037</v>
      </c>
      <c r="D246" s="40" t="s">
        <v>1872</v>
      </c>
      <c r="E246" s="30" t="s">
        <v>1871</v>
      </c>
      <c r="F246" s="31" t="s">
        <v>1392</v>
      </c>
      <c r="G246" s="30">
        <v>6.6901564E7</v>
      </c>
      <c r="H246" s="30">
        <v>9.2465652E9</v>
      </c>
      <c r="I246" s="31" t="s">
        <v>826</v>
      </c>
      <c r="J246" s="31" t="s">
        <v>1341</v>
      </c>
      <c r="K246" s="31" t="s">
        <v>840</v>
      </c>
      <c r="L246" s="31" t="s">
        <v>1873</v>
      </c>
      <c r="M246" s="30" t="s">
        <v>830</v>
      </c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ht="18.0" customHeight="1">
      <c r="A247" s="30">
        <v>246.0</v>
      </c>
      <c r="B247" s="39">
        <v>39856.59125</v>
      </c>
      <c r="C247" s="39">
        <v>39864.580671296295</v>
      </c>
      <c r="D247" s="40" t="s">
        <v>1875</v>
      </c>
      <c r="E247" s="30" t="s">
        <v>1874</v>
      </c>
      <c r="F247" s="31" t="s">
        <v>833</v>
      </c>
      <c r="G247" s="30">
        <v>9.87134209E9</v>
      </c>
      <c r="H247" s="30">
        <v>9.81090954E9</v>
      </c>
      <c r="I247" s="31" t="s">
        <v>826</v>
      </c>
      <c r="J247" s="31" t="s">
        <v>1876</v>
      </c>
      <c r="K247" s="31" t="s">
        <v>858</v>
      </c>
      <c r="L247" s="31" t="s">
        <v>1877</v>
      </c>
      <c r="M247" s="30" t="s">
        <v>830</v>
      </c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ht="18.0" customHeight="1">
      <c r="A248" s="30">
        <v>247.0</v>
      </c>
      <c r="B248" s="39">
        <v>39856.61581018518</v>
      </c>
      <c r="C248" s="39">
        <v>39865.44484953704</v>
      </c>
      <c r="D248" s="40" t="s">
        <v>1879</v>
      </c>
      <c r="E248" s="30" t="s">
        <v>1878</v>
      </c>
      <c r="F248" s="31" t="s">
        <v>1109</v>
      </c>
      <c r="G248" s="30">
        <v>9.811826056E9</v>
      </c>
      <c r="H248" s="30">
        <v>9.811826056E9</v>
      </c>
      <c r="I248" s="31" t="s">
        <v>826</v>
      </c>
      <c r="J248" s="31" t="s">
        <v>1007</v>
      </c>
      <c r="K248" s="31" t="s">
        <v>1008</v>
      </c>
      <c r="L248" s="31" t="s">
        <v>1880</v>
      </c>
      <c r="M248" s="30" t="s">
        <v>830</v>
      </c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ht="18.0" customHeight="1">
      <c r="A249" s="30">
        <v>248.0</v>
      </c>
      <c r="B249" s="39">
        <v>39856.62428240741</v>
      </c>
      <c r="C249" s="39"/>
      <c r="D249" s="40" t="s">
        <v>1882</v>
      </c>
      <c r="E249" s="30" t="s">
        <v>1881</v>
      </c>
      <c r="F249" s="31" t="s">
        <v>1335</v>
      </c>
      <c r="G249" s="30">
        <v>3.2957913E7</v>
      </c>
      <c r="H249" s="30">
        <v>9.999990347E9</v>
      </c>
      <c r="I249" s="31" t="s">
        <v>826</v>
      </c>
      <c r="J249" s="31" t="s">
        <v>1222</v>
      </c>
      <c r="K249" s="31" t="s">
        <v>1028</v>
      </c>
      <c r="L249" s="31" t="s">
        <v>1883</v>
      </c>
      <c r="M249" s="30" t="s">
        <v>894</v>
      </c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ht="18.0" customHeight="1">
      <c r="A250" s="30">
        <v>249.0</v>
      </c>
      <c r="B250" s="39">
        <v>39856.64028935185</v>
      </c>
      <c r="C250" s="39"/>
      <c r="D250" s="40" t="s">
        <v>1885</v>
      </c>
      <c r="E250" s="30" t="s">
        <v>1884</v>
      </c>
      <c r="F250" s="31" t="s">
        <v>833</v>
      </c>
      <c r="G250" s="30">
        <v>9.810011057E9</v>
      </c>
      <c r="H250" s="30">
        <v>9.810011057E9</v>
      </c>
      <c r="I250" s="31" t="s">
        <v>826</v>
      </c>
      <c r="J250" s="31" t="s">
        <v>1886</v>
      </c>
      <c r="K250" s="31" t="s">
        <v>1887</v>
      </c>
      <c r="L250" s="31" t="s">
        <v>1888</v>
      </c>
      <c r="M250" s="30" t="s">
        <v>894</v>
      </c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ht="18.0" customHeight="1">
      <c r="A251" s="30">
        <v>250.0</v>
      </c>
      <c r="B251" s="39">
        <v>39856.64475694444</v>
      </c>
      <c r="C251" s="39"/>
      <c r="D251" s="40" t="s">
        <v>1890</v>
      </c>
      <c r="E251" s="30" t="s">
        <v>1889</v>
      </c>
      <c r="F251" s="31" t="s">
        <v>1891</v>
      </c>
      <c r="G251" s="30">
        <v>9.944050705E9</v>
      </c>
      <c r="H251" s="30"/>
      <c r="I251" s="31" t="s">
        <v>826</v>
      </c>
      <c r="J251" s="31" t="s">
        <v>834</v>
      </c>
      <c r="K251" s="31" t="s">
        <v>835</v>
      </c>
      <c r="L251" s="31" t="s">
        <v>1892</v>
      </c>
      <c r="M251" s="30" t="s">
        <v>938</v>
      </c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ht="18.0" customHeight="1">
      <c r="A252" s="30">
        <v>251.0</v>
      </c>
      <c r="B252" s="39">
        <v>39856.667592592596</v>
      </c>
      <c r="C252" s="39">
        <v>39863.5596875</v>
      </c>
      <c r="D252" s="40" t="s">
        <v>1894</v>
      </c>
      <c r="E252" s="30" t="s">
        <v>1893</v>
      </c>
      <c r="F252" s="31" t="s">
        <v>1057</v>
      </c>
      <c r="G252" s="30">
        <v>2.4504082E7</v>
      </c>
      <c r="H252" s="30">
        <v>9.830266777E9</v>
      </c>
      <c r="I252" s="31" t="s">
        <v>826</v>
      </c>
      <c r="J252" s="31" t="s">
        <v>1895</v>
      </c>
      <c r="K252" s="31" t="s">
        <v>846</v>
      </c>
      <c r="L252" s="31" t="s">
        <v>1896</v>
      </c>
      <c r="M252" s="30" t="s">
        <v>830</v>
      </c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ht="18.0" customHeight="1">
      <c r="A253" s="30">
        <v>252.0</v>
      </c>
      <c r="B253" s="39">
        <v>39856.67894675926</v>
      </c>
      <c r="C253" s="39"/>
      <c r="D253" s="40" t="s">
        <v>1898</v>
      </c>
      <c r="E253" s="30" t="s">
        <v>1897</v>
      </c>
      <c r="F253" s="31" t="s">
        <v>1109</v>
      </c>
      <c r="G253" s="30">
        <v>9.910946699E9</v>
      </c>
      <c r="H253" s="30">
        <v>9.910946699E9</v>
      </c>
      <c r="I253" s="31" t="s">
        <v>826</v>
      </c>
      <c r="J253" s="31" t="s">
        <v>1899</v>
      </c>
      <c r="K253" s="31" t="s">
        <v>1900</v>
      </c>
      <c r="L253" s="31" t="s">
        <v>1901</v>
      </c>
      <c r="M253" s="30" t="s">
        <v>894</v>
      </c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ht="18.0" customHeight="1">
      <c r="A254" s="30">
        <v>253.0</v>
      </c>
      <c r="B254" s="39">
        <v>39856.69814814815</v>
      </c>
      <c r="C254" s="39">
        <v>39867.7296875</v>
      </c>
      <c r="D254" s="40" t="s">
        <v>1903</v>
      </c>
      <c r="E254" s="30" t="s">
        <v>1902</v>
      </c>
      <c r="F254" s="31" t="s">
        <v>833</v>
      </c>
      <c r="G254" s="30">
        <v>9.818448822E9</v>
      </c>
      <c r="H254" s="30">
        <v>9.899936084E9</v>
      </c>
      <c r="I254" s="31" t="s">
        <v>826</v>
      </c>
      <c r="J254" s="31" t="s">
        <v>1904</v>
      </c>
      <c r="K254" s="31" t="s">
        <v>1905</v>
      </c>
      <c r="L254" s="31" t="s">
        <v>1906</v>
      </c>
      <c r="M254" s="30" t="s">
        <v>830</v>
      </c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ht="18.0" customHeight="1">
      <c r="A255" s="30">
        <v>254.0</v>
      </c>
      <c r="B255" s="39">
        <v>39856.704872685186</v>
      </c>
      <c r="C255" s="39"/>
      <c r="D255" s="40" t="s">
        <v>601</v>
      </c>
      <c r="E255" s="30" t="s">
        <v>1907</v>
      </c>
      <c r="F255" s="31" t="s">
        <v>1638</v>
      </c>
      <c r="G255" s="30">
        <v>2277576.0</v>
      </c>
      <c r="H255" s="30">
        <v>9.73159966E9</v>
      </c>
      <c r="I255" s="31" t="s">
        <v>826</v>
      </c>
      <c r="J255" s="31" t="s">
        <v>1908</v>
      </c>
      <c r="K255" s="31" t="s">
        <v>840</v>
      </c>
      <c r="L255" s="31" t="s">
        <v>1909</v>
      </c>
      <c r="M255" s="30" t="s">
        <v>854</v>
      </c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ht="18.0" customHeight="1">
      <c r="A256" s="30">
        <v>255.0</v>
      </c>
      <c r="B256" s="39">
        <v>39856.71189814815</v>
      </c>
      <c r="C256" s="39">
        <v>39863.68796296296</v>
      </c>
      <c r="D256" s="40" t="s">
        <v>1911</v>
      </c>
      <c r="E256" s="30" t="s">
        <v>1910</v>
      </c>
      <c r="F256" s="31" t="s">
        <v>1638</v>
      </c>
      <c r="G256" s="30">
        <v>2277576.0</v>
      </c>
      <c r="H256" s="30">
        <v>9.73159966E9</v>
      </c>
      <c r="I256" s="31" t="s">
        <v>826</v>
      </c>
      <c r="J256" s="31" t="s">
        <v>1912</v>
      </c>
      <c r="K256" s="31" t="s">
        <v>840</v>
      </c>
      <c r="L256" s="31" t="s">
        <v>1913</v>
      </c>
      <c r="M256" s="30" t="s">
        <v>830</v>
      </c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ht="18.0" customHeight="1">
      <c r="A257" s="30">
        <v>256.0</v>
      </c>
      <c r="B257" s="39">
        <v>39856.71328703704</v>
      </c>
      <c r="C257" s="39">
        <v>39860.43127314815</v>
      </c>
      <c r="D257" s="40" t="s">
        <v>1915</v>
      </c>
      <c r="E257" s="30" t="s">
        <v>1914</v>
      </c>
      <c r="F257" s="31" t="s">
        <v>1109</v>
      </c>
      <c r="G257" s="30">
        <v>4170577.0</v>
      </c>
      <c r="H257" s="30">
        <v>9.213853191E9</v>
      </c>
      <c r="I257" s="31" t="s">
        <v>826</v>
      </c>
      <c r="J257" s="31" t="s">
        <v>898</v>
      </c>
      <c r="K257" s="31" t="s">
        <v>828</v>
      </c>
      <c r="L257" s="31" t="s">
        <v>1916</v>
      </c>
      <c r="M257" s="30" t="s">
        <v>830</v>
      </c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ht="18.0" customHeight="1">
      <c r="A258" s="30">
        <v>257.0</v>
      </c>
      <c r="B258" s="39">
        <v>39856.71329861111</v>
      </c>
      <c r="C258" s="39">
        <v>39861.50891203704</v>
      </c>
      <c r="D258" s="40" t="s">
        <v>1918</v>
      </c>
      <c r="E258" s="30" t="s">
        <v>1917</v>
      </c>
      <c r="F258" s="31" t="s">
        <v>1650</v>
      </c>
      <c r="G258" s="30">
        <v>2352581.0</v>
      </c>
      <c r="H258" s="30">
        <v>9.829062967E9</v>
      </c>
      <c r="I258" s="31" t="s">
        <v>826</v>
      </c>
      <c r="J258" s="31" t="s">
        <v>1919</v>
      </c>
      <c r="K258" s="31" t="s">
        <v>970</v>
      </c>
      <c r="L258" s="31" t="s">
        <v>1920</v>
      </c>
      <c r="M258" s="30" t="s">
        <v>830</v>
      </c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ht="18.0" customHeight="1">
      <c r="A259" s="30">
        <v>258.0</v>
      </c>
      <c r="B259" s="39">
        <v>39856.830555555556</v>
      </c>
      <c r="C259" s="39">
        <v>39860.67466435185</v>
      </c>
      <c r="D259" s="40" t="s">
        <v>1108</v>
      </c>
      <c r="E259" s="30" t="s">
        <v>1921</v>
      </c>
      <c r="F259" s="31" t="s">
        <v>1109</v>
      </c>
      <c r="G259" s="30">
        <v>9.999883779E9</v>
      </c>
      <c r="H259" s="30">
        <v>9.999366774E9</v>
      </c>
      <c r="I259" s="31" t="s">
        <v>826</v>
      </c>
      <c r="J259" s="31" t="s">
        <v>1255</v>
      </c>
      <c r="K259" s="31" t="s">
        <v>962</v>
      </c>
      <c r="L259" s="31" t="s">
        <v>1922</v>
      </c>
      <c r="M259" s="30" t="s">
        <v>830</v>
      </c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ht="18.0" customHeight="1">
      <c r="A260" s="30">
        <v>259.0</v>
      </c>
      <c r="B260" s="39">
        <v>39856.84861111111</v>
      </c>
      <c r="C260" s="39"/>
      <c r="D260" s="40" t="s">
        <v>1924</v>
      </c>
      <c r="E260" s="30" t="s">
        <v>1923</v>
      </c>
      <c r="F260" s="31" t="s">
        <v>934</v>
      </c>
      <c r="G260" s="30">
        <v>2.7875782E7</v>
      </c>
      <c r="H260" s="30">
        <v>9.81829313E9</v>
      </c>
      <c r="I260" s="31" t="s">
        <v>826</v>
      </c>
      <c r="J260" s="31" t="s">
        <v>1007</v>
      </c>
      <c r="K260" s="31" t="s">
        <v>1008</v>
      </c>
      <c r="L260" s="31" t="s">
        <v>1925</v>
      </c>
      <c r="M260" s="30" t="s">
        <v>854</v>
      </c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ht="18.0" customHeight="1">
      <c r="A261" s="30">
        <v>260.0</v>
      </c>
      <c r="B261" s="39">
        <v>39857.44174768519</v>
      </c>
      <c r="C261" s="39">
        <v>39858.49961805555</v>
      </c>
      <c r="D261" s="40" t="s">
        <v>1927</v>
      </c>
      <c r="E261" s="30" t="s">
        <v>1926</v>
      </c>
      <c r="F261" s="31" t="s">
        <v>955</v>
      </c>
      <c r="G261" s="30">
        <v>3.2341066E7</v>
      </c>
      <c r="H261" s="30">
        <v>3.2341067E7</v>
      </c>
      <c r="I261" s="31" t="s">
        <v>826</v>
      </c>
      <c r="J261" s="31" t="s">
        <v>878</v>
      </c>
      <c r="K261" s="31" t="s">
        <v>858</v>
      </c>
      <c r="L261" s="31" t="s">
        <v>1928</v>
      </c>
      <c r="M261" s="30" t="s">
        <v>830</v>
      </c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ht="18.0" customHeight="1">
      <c r="A262" s="30">
        <v>261.0</v>
      </c>
      <c r="B262" s="39">
        <v>39857.451365740744</v>
      </c>
      <c r="C262" s="39">
        <v>39860.51332175926</v>
      </c>
      <c r="D262" s="40" t="s">
        <v>1930</v>
      </c>
      <c r="E262" s="30" t="s">
        <v>1929</v>
      </c>
      <c r="F262" s="31" t="s">
        <v>877</v>
      </c>
      <c r="G262" s="30">
        <v>9.717544232E9</v>
      </c>
      <c r="H262" s="30"/>
      <c r="I262" s="31" t="s">
        <v>826</v>
      </c>
      <c r="J262" s="31" t="s">
        <v>857</v>
      </c>
      <c r="K262" s="31" t="s">
        <v>858</v>
      </c>
      <c r="L262" s="31" t="s">
        <v>1931</v>
      </c>
      <c r="M262" s="30" t="s">
        <v>830</v>
      </c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ht="18.0" customHeight="1">
      <c r="A263" s="30">
        <v>262.0</v>
      </c>
      <c r="B263" s="39">
        <v>39857.47046296296</v>
      </c>
      <c r="C263" s="39">
        <v>39862.47902777778</v>
      </c>
      <c r="D263" s="40" t="s">
        <v>1933</v>
      </c>
      <c r="E263" s="30" t="s">
        <v>1932</v>
      </c>
      <c r="F263" s="31" t="s">
        <v>833</v>
      </c>
      <c r="G263" s="30">
        <v>9.810633556E9</v>
      </c>
      <c r="H263" s="30">
        <v>9.871077703E9</v>
      </c>
      <c r="I263" s="31" t="s">
        <v>826</v>
      </c>
      <c r="J263" s="31" t="s">
        <v>1140</v>
      </c>
      <c r="K263" s="31" t="s">
        <v>1141</v>
      </c>
      <c r="L263" s="31" t="s">
        <v>1934</v>
      </c>
      <c r="M263" s="30" t="s">
        <v>830</v>
      </c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ht="18.0" customHeight="1">
      <c r="A264" s="30">
        <v>263.0</v>
      </c>
      <c r="B264" s="39">
        <v>39857.4777662037</v>
      </c>
      <c r="C264" s="39"/>
      <c r="D264" s="40" t="s">
        <v>1936</v>
      </c>
      <c r="E264" s="30" t="s">
        <v>1935</v>
      </c>
      <c r="F264" s="31" t="s">
        <v>1869</v>
      </c>
      <c r="G264" s="30">
        <v>4.100249E7</v>
      </c>
      <c r="H264" s="30">
        <v>9.810941041E9</v>
      </c>
      <c r="I264" s="31" t="s">
        <v>826</v>
      </c>
      <c r="J264" s="31" t="s">
        <v>1937</v>
      </c>
      <c r="K264" s="31" t="s">
        <v>858</v>
      </c>
      <c r="L264" s="31" t="s">
        <v>1938</v>
      </c>
      <c r="M264" s="30" t="s">
        <v>854</v>
      </c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ht="18.0" customHeight="1">
      <c r="A265" s="30">
        <v>264.0</v>
      </c>
      <c r="B265" s="39">
        <v>39857.48224537037</v>
      </c>
      <c r="C265" s="39"/>
      <c r="D265" s="40" t="s">
        <v>1940</v>
      </c>
      <c r="E265" s="30" t="s">
        <v>1939</v>
      </c>
      <c r="F265" s="31" t="s">
        <v>934</v>
      </c>
      <c r="G265" s="30">
        <v>9.911622595E9</v>
      </c>
      <c r="H265" s="30">
        <v>9.871726707E9</v>
      </c>
      <c r="I265" s="31" t="s">
        <v>826</v>
      </c>
      <c r="J265" s="31" t="s">
        <v>883</v>
      </c>
      <c r="K265" s="31" t="s">
        <v>858</v>
      </c>
      <c r="L265" s="31" t="s">
        <v>1941</v>
      </c>
      <c r="M265" s="30" t="s">
        <v>854</v>
      </c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ht="18.0" customHeight="1">
      <c r="A266" s="30">
        <v>265.0</v>
      </c>
      <c r="B266" s="39">
        <v>39857.48755787037</v>
      </c>
      <c r="C266" s="39"/>
      <c r="D266" s="40" t="s">
        <v>1943</v>
      </c>
      <c r="E266" s="30" t="s">
        <v>1942</v>
      </c>
      <c r="F266" s="31" t="s">
        <v>1944</v>
      </c>
      <c r="G266" s="30">
        <v>9.463857724E9</v>
      </c>
      <c r="H266" s="30">
        <v>9.463857724E9</v>
      </c>
      <c r="I266" s="31" t="s">
        <v>826</v>
      </c>
      <c r="J266" s="31" t="s">
        <v>827</v>
      </c>
      <c r="K266" s="31" t="s">
        <v>828</v>
      </c>
      <c r="L266" s="31" t="s">
        <v>1945</v>
      </c>
      <c r="M266" s="30" t="s">
        <v>854</v>
      </c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ht="18.0" customHeight="1">
      <c r="A267" s="30">
        <v>266.0</v>
      </c>
      <c r="B267" s="39">
        <v>39857.50518518518</v>
      </c>
      <c r="C267" s="39"/>
      <c r="D267" s="40" t="s">
        <v>697</v>
      </c>
      <c r="E267" s="30" t="s">
        <v>1946</v>
      </c>
      <c r="F267" s="31" t="s">
        <v>833</v>
      </c>
      <c r="G267" s="30">
        <v>2.8111975E7</v>
      </c>
      <c r="H267" s="30">
        <v>9.899664091E9</v>
      </c>
      <c r="I267" s="31" t="s">
        <v>826</v>
      </c>
      <c r="J267" s="31" t="s">
        <v>857</v>
      </c>
      <c r="K267" s="31" t="s">
        <v>858</v>
      </c>
      <c r="L267" s="31" t="s">
        <v>1947</v>
      </c>
      <c r="M267" s="30" t="s">
        <v>894</v>
      </c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ht="18.0" customHeight="1">
      <c r="A268" s="30">
        <v>267.0</v>
      </c>
      <c r="B268" s="39">
        <v>39857.517916666664</v>
      </c>
      <c r="C268" s="39"/>
      <c r="D268" s="40" t="s">
        <v>1949</v>
      </c>
      <c r="E268" s="30" t="s">
        <v>1948</v>
      </c>
      <c r="F268" s="31" t="s">
        <v>1950</v>
      </c>
      <c r="G268" s="30">
        <v>9.88801999E9</v>
      </c>
      <c r="H268" s="30">
        <v>9.88801999E9</v>
      </c>
      <c r="I268" s="31" t="s">
        <v>826</v>
      </c>
      <c r="J268" s="31" t="s">
        <v>1594</v>
      </c>
      <c r="K268" s="31" t="s">
        <v>975</v>
      </c>
      <c r="L268" s="31" t="s">
        <v>1951</v>
      </c>
      <c r="M268" s="30" t="s">
        <v>854</v>
      </c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ht="18.0" customHeight="1">
      <c r="A269" s="30">
        <v>268.0</v>
      </c>
      <c r="B269" s="39">
        <v>39857.52353009259</v>
      </c>
      <c r="C269" s="39">
        <v>39857.5649537037</v>
      </c>
      <c r="D269" s="40" t="s">
        <v>1953</v>
      </c>
      <c r="E269" s="30" t="s">
        <v>1952</v>
      </c>
      <c r="F269" s="31" t="s">
        <v>1954</v>
      </c>
      <c r="G269" s="30">
        <v>9.871189077E9</v>
      </c>
      <c r="H269" s="30">
        <v>9.871189077E9</v>
      </c>
      <c r="I269" s="31" t="s">
        <v>826</v>
      </c>
      <c r="J269" s="31" t="s">
        <v>1955</v>
      </c>
      <c r="K269" s="31" t="s">
        <v>840</v>
      </c>
      <c r="L269" s="31" t="s">
        <v>1956</v>
      </c>
      <c r="M269" s="30" t="s">
        <v>830</v>
      </c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ht="18.0" customHeight="1">
      <c r="A270" s="30">
        <v>269.0</v>
      </c>
      <c r="B270" s="39">
        <v>39857.52560185185</v>
      </c>
      <c r="C270" s="39"/>
      <c r="D270" s="40" t="s">
        <v>1958</v>
      </c>
      <c r="E270" s="30" t="s">
        <v>1957</v>
      </c>
      <c r="F270" s="31" t="s">
        <v>1954</v>
      </c>
      <c r="G270" s="30">
        <v>9.871189077E9</v>
      </c>
      <c r="H270" s="30">
        <v>9.871189077E9</v>
      </c>
      <c r="I270" s="31" t="s">
        <v>826</v>
      </c>
      <c r="J270" s="31" t="s">
        <v>1955</v>
      </c>
      <c r="K270" s="31" t="s">
        <v>1900</v>
      </c>
      <c r="L270" s="31" t="s">
        <v>1959</v>
      </c>
      <c r="M270" s="30" t="s">
        <v>894</v>
      </c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ht="18.0" customHeight="1">
      <c r="A271" s="30">
        <v>270.0</v>
      </c>
      <c r="B271" s="39">
        <v>39857.52737268519</v>
      </c>
      <c r="C271" s="39">
        <v>39860.75418981481</v>
      </c>
      <c r="D271" s="40" t="s">
        <v>200</v>
      </c>
      <c r="E271" s="30" t="s">
        <v>1960</v>
      </c>
      <c r="F271" s="31" t="s">
        <v>833</v>
      </c>
      <c r="G271" s="30">
        <v>6.5061296E7</v>
      </c>
      <c r="H271" s="30">
        <v>9.216232304E9</v>
      </c>
      <c r="I271" s="31" t="s">
        <v>826</v>
      </c>
      <c r="J271" s="31" t="s">
        <v>1275</v>
      </c>
      <c r="K271" s="31" t="s">
        <v>975</v>
      </c>
      <c r="L271" s="31" t="s">
        <v>1961</v>
      </c>
      <c r="M271" s="30" t="s">
        <v>830</v>
      </c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ht="18.0" customHeight="1">
      <c r="A272" s="30">
        <v>271.0</v>
      </c>
      <c r="B272" s="39">
        <v>39857.53741898148</v>
      </c>
      <c r="C272" s="39"/>
      <c r="D272" s="40" t="s">
        <v>1963</v>
      </c>
      <c r="E272" s="30" t="s">
        <v>1962</v>
      </c>
      <c r="F272" s="31" t="s">
        <v>1964</v>
      </c>
      <c r="G272" s="30">
        <v>645217.0</v>
      </c>
      <c r="H272" s="30">
        <v>9.418459217E9</v>
      </c>
      <c r="I272" s="31" t="s">
        <v>826</v>
      </c>
      <c r="J272" s="31" t="s">
        <v>1965</v>
      </c>
      <c r="K272" s="31" t="s">
        <v>840</v>
      </c>
      <c r="L272" s="31" t="s">
        <v>1966</v>
      </c>
      <c r="M272" s="30" t="s">
        <v>894</v>
      </c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ht="18.0" customHeight="1">
      <c r="A273" s="30">
        <v>272.0</v>
      </c>
      <c r="B273" s="39">
        <v>39857.539189814815</v>
      </c>
      <c r="C273" s="39">
        <v>39864.585069444445</v>
      </c>
      <c r="D273" s="40" t="s">
        <v>1968</v>
      </c>
      <c r="E273" s="30" t="s">
        <v>1967</v>
      </c>
      <c r="F273" s="31" t="s">
        <v>877</v>
      </c>
      <c r="G273" s="30">
        <v>9.958214795E9</v>
      </c>
      <c r="H273" s="30">
        <v>9.868154143E9</v>
      </c>
      <c r="I273" s="31" t="s">
        <v>826</v>
      </c>
      <c r="J273" s="31" t="s">
        <v>1969</v>
      </c>
      <c r="K273" s="31" t="s">
        <v>1008</v>
      </c>
      <c r="L273" s="31" t="s">
        <v>1970</v>
      </c>
      <c r="M273" s="30" t="s">
        <v>830</v>
      </c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ht="18.0" customHeight="1">
      <c r="A274" s="30">
        <v>273.0</v>
      </c>
      <c r="B274" s="39">
        <v>39857.54371527778</v>
      </c>
      <c r="C274" s="39">
        <v>39862.66753472222</v>
      </c>
      <c r="D274" s="40" t="s">
        <v>1448</v>
      </c>
      <c r="E274" s="30" t="s">
        <v>1971</v>
      </c>
      <c r="F274" s="31" t="s">
        <v>1449</v>
      </c>
      <c r="G274" s="30">
        <v>4671112.0</v>
      </c>
      <c r="H274" s="30">
        <v>9.015101327E9</v>
      </c>
      <c r="I274" s="31" t="s">
        <v>826</v>
      </c>
      <c r="J274" s="31" t="s">
        <v>1450</v>
      </c>
      <c r="K274" s="31" t="s">
        <v>1451</v>
      </c>
      <c r="L274" s="31" t="s">
        <v>1452</v>
      </c>
      <c r="M274" s="30" t="s">
        <v>830</v>
      </c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ht="18.0" customHeight="1">
      <c r="A275" s="30">
        <v>274.0</v>
      </c>
      <c r="B275" s="39">
        <v>39857.58052083333</v>
      </c>
      <c r="C275" s="39">
        <v>39858.620891203704</v>
      </c>
      <c r="D275" s="40" t="s">
        <v>688</v>
      </c>
      <c r="E275" s="30" t="s">
        <v>1972</v>
      </c>
      <c r="F275" s="31" t="s">
        <v>1316</v>
      </c>
      <c r="G275" s="30">
        <v>9.968015485E9</v>
      </c>
      <c r="H275" s="30">
        <v>9.968015485E9</v>
      </c>
      <c r="I275" s="31" t="s">
        <v>826</v>
      </c>
      <c r="J275" s="31" t="s">
        <v>1973</v>
      </c>
      <c r="K275" s="31" t="s">
        <v>1242</v>
      </c>
      <c r="L275" s="31" t="s">
        <v>1974</v>
      </c>
      <c r="M275" s="30" t="s">
        <v>830</v>
      </c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ht="18.0" customHeight="1">
      <c r="A276" s="30">
        <v>275.0</v>
      </c>
      <c r="B276" s="39">
        <v>39857.58583333333</v>
      </c>
      <c r="C276" s="39"/>
      <c r="D276" s="40" t="s">
        <v>1976</v>
      </c>
      <c r="E276" s="30" t="s">
        <v>1975</v>
      </c>
      <c r="F276" s="31" t="s">
        <v>891</v>
      </c>
      <c r="G276" s="30">
        <v>9.911231042E9</v>
      </c>
      <c r="H276" s="30">
        <v>9.87134853E9</v>
      </c>
      <c r="I276" s="31" t="s">
        <v>826</v>
      </c>
      <c r="J276" s="31" t="s">
        <v>1068</v>
      </c>
      <c r="K276" s="31" t="s">
        <v>1008</v>
      </c>
      <c r="L276" s="31" t="s">
        <v>1977</v>
      </c>
      <c r="M276" s="30" t="s">
        <v>854</v>
      </c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ht="18.0" customHeight="1">
      <c r="A277" s="30">
        <v>276.0</v>
      </c>
      <c r="B277" s="39">
        <v>39857.61020833333</v>
      </c>
      <c r="C277" s="39">
        <v>39863.54934027778</v>
      </c>
      <c r="D277" s="40" t="s">
        <v>1979</v>
      </c>
      <c r="E277" s="30" t="s">
        <v>1978</v>
      </c>
      <c r="F277" s="31" t="s">
        <v>1510</v>
      </c>
      <c r="G277" s="30">
        <v>4.0105332E7</v>
      </c>
      <c r="H277" s="30">
        <v>9.748736112E9</v>
      </c>
      <c r="I277" s="31" t="s">
        <v>826</v>
      </c>
      <c r="J277" s="31" t="s">
        <v>1980</v>
      </c>
      <c r="K277" s="31" t="s">
        <v>1782</v>
      </c>
      <c r="L277" s="31" t="s">
        <v>1981</v>
      </c>
      <c r="M277" s="30" t="s">
        <v>830</v>
      </c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ht="18.0" customHeight="1">
      <c r="A278" s="30">
        <v>277.0</v>
      </c>
      <c r="B278" s="39">
        <v>39857.626747685186</v>
      </c>
      <c r="C278" s="39">
        <v>39861.793900462966</v>
      </c>
      <c r="D278" s="40" t="s">
        <v>1983</v>
      </c>
      <c r="E278" s="30" t="s">
        <v>1982</v>
      </c>
      <c r="F278" s="31" t="s">
        <v>1041</v>
      </c>
      <c r="G278" s="30">
        <v>5015651.0</v>
      </c>
      <c r="H278" s="30">
        <v>9.815195016E9</v>
      </c>
      <c r="I278" s="31" t="s">
        <v>826</v>
      </c>
      <c r="J278" s="31" t="s">
        <v>1007</v>
      </c>
      <c r="K278" s="31" t="s">
        <v>1008</v>
      </c>
      <c r="L278" s="31" t="s">
        <v>1984</v>
      </c>
      <c r="M278" s="30" t="s">
        <v>830</v>
      </c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ht="18.0" customHeight="1">
      <c r="A279" s="30">
        <v>278.0</v>
      </c>
      <c r="B279" s="39">
        <v>39857.6333912037</v>
      </c>
      <c r="C279" s="39">
        <v>39864.5678587963</v>
      </c>
      <c r="D279" s="40" t="s">
        <v>1986</v>
      </c>
      <c r="E279" s="30" t="s">
        <v>1985</v>
      </c>
      <c r="F279" s="31" t="s">
        <v>1987</v>
      </c>
      <c r="G279" s="30">
        <v>9.8152224204E10</v>
      </c>
      <c r="H279" s="30"/>
      <c r="I279" s="31" t="s">
        <v>826</v>
      </c>
      <c r="J279" s="31" t="s">
        <v>1988</v>
      </c>
      <c r="K279" s="31" t="s">
        <v>1242</v>
      </c>
      <c r="L279" s="31" t="s">
        <v>1989</v>
      </c>
      <c r="M279" s="30" t="s">
        <v>830</v>
      </c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ht="18.0" customHeight="1">
      <c r="A280" s="30">
        <v>279.0</v>
      </c>
      <c r="B280" s="39">
        <v>39857.64246527778</v>
      </c>
      <c r="C280" s="39">
        <v>39865.74880787037</v>
      </c>
      <c r="D280" s="40" t="s">
        <v>1991</v>
      </c>
      <c r="E280" s="30" t="s">
        <v>1990</v>
      </c>
      <c r="F280" s="31" t="s">
        <v>1340</v>
      </c>
      <c r="G280" s="30">
        <v>2.519516E7</v>
      </c>
      <c r="H280" s="30">
        <v>9.212841696E9</v>
      </c>
      <c r="I280" s="31" t="s">
        <v>826</v>
      </c>
      <c r="J280" s="31" t="s">
        <v>857</v>
      </c>
      <c r="K280" s="31" t="s">
        <v>858</v>
      </c>
      <c r="L280" s="31" t="s">
        <v>1992</v>
      </c>
      <c r="M280" s="30" t="s">
        <v>830</v>
      </c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ht="18.0" customHeight="1">
      <c r="A281" s="30">
        <v>280.0</v>
      </c>
      <c r="B281" s="39">
        <v>39857.64252314815</v>
      </c>
      <c r="C281" s="39"/>
      <c r="D281" s="40" t="s">
        <v>1994</v>
      </c>
      <c r="E281" s="30" t="s">
        <v>1993</v>
      </c>
      <c r="F281" s="31" t="s">
        <v>1392</v>
      </c>
      <c r="G281" s="30">
        <v>9.347174325E9</v>
      </c>
      <c r="H281" s="30">
        <v>9.98527904E9</v>
      </c>
      <c r="I281" s="31" t="s">
        <v>826</v>
      </c>
      <c r="J281" s="31" t="s">
        <v>1695</v>
      </c>
      <c r="K281" s="31" t="s">
        <v>1008</v>
      </c>
      <c r="L281" s="31" t="s">
        <v>1995</v>
      </c>
      <c r="M281" s="30" t="s">
        <v>854</v>
      </c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ht="18.0" customHeight="1">
      <c r="A282" s="30">
        <v>281.0</v>
      </c>
      <c r="B282" s="39">
        <v>39857.682754629626</v>
      </c>
      <c r="C282" s="39"/>
      <c r="D282" s="40" t="s">
        <v>1997</v>
      </c>
      <c r="E282" s="30" t="s">
        <v>1996</v>
      </c>
      <c r="F282" s="31" t="s">
        <v>1998</v>
      </c>
      <c r="G282" s="30">
        <v>9.435048612E9</v>
      </c>
      <c r="H282" s="30">
        <v>9.435048612E9</v>
      </c>
      <c r="I282" s="31" t="s">
        <v>826</v>
      </c>
      <c r="J282" s="31" t="s">
        <v>1440</v>
      </c>
      <c r="K282" s="31" t="s">
        <v>975</v>
      </c>
      <c r="L282" s="31" t="s">
        <v>1999</v>
      </c>
      <c r="M282" s="30" t="s">
        <v>854</v>
      </c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ht="18.0" customHeight="1">
      <c r="A283" s="30">
        <v>282.0</v>
      </c>
      <c r="B283" s="39">
        <v>39857.6834375</v>
      </c>
      <c r="C283" s="39">
        <v>39864.56171296296</v>
      </c>
      <c r="D283" s="40" t="s">
        <v>734</v>
      </c>
      <c r="E283" s="30" t="s">
        <v>2000</v>
      </c>
      <c r="F283" s="31" t="s">
        <v>2001</v>
      </c>
      <c r="G283" s="30">
        <v>9.416035103E9</v>
      </c>
      <c r="H283" s="30">
        <v>1.843291624E9</v>
      </c>
      <c r="I283" s="31" t="s">
        <v>826</v>
      </c>
      <c r="J283" s="31" t="s">
        <v>857</v>
      </c>
      <c r="K283" s="31" t="s">
        <v>858</v>
      </c>
      <c r="L283" s="31" t="s">
        <v>2002</v>
      </c>
      <c r="M283" s="30" t="s">
        <v>830</v>
      </c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ht="18.0" customHeight="1">
      <c r="A284" s="30">
        <v>283.0</v>
      </c>
      <c r="B284" s="39">
        <v>39857.719976851855</v>
      </c>
      <c r="C284" s="39">
        <v>39862.69403935185</v>
      </c>
      <c r="D284" s="40" t="s">
        <v>1953</v>
      </c>
      <c r="E284" s="30" t="s">
        <v>2003</v>
      </c>
      <c r="F284" s="31" t="s">
        <v>1954</v>
      </c>
      <c r="G284" s="30">
        <v>9.871189077E9</v>
      </c>
      <c r="H284" s="30">
        <v>9.871189077E9</v>
      </c>
      <c r="I284" s="31" t="s">
        <v>826</v>
      </c>
      <c r="J284" s="31" t="s">
        <v>2004</v>
      </c>
      <c r="K284" s="31" t="s">
        <v>840</v>
      </c>
      <c r="L284" s="31" t="s">
        <v>1956</v>
      </c>
      <c r="M284" s="30" t="s">
        <v>830</v>
      </c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ht="18.0" customHeight="1">
      <c r="A285" s="30">
        <v>284.0</v>
      </c>
      <c r="B285" s="39">
        <v>39857.7221875</v>
      </c>
      <c r="C285" s="39">
        <v>39864.41636574074</v>
      </c>
      <c r="D285" s="40" t="s">
        <v>2006</v>
      </c>
      <c r="E285" s="30" t="s">
        <v>2005</v>
      </c>
      <c r="F285" s="31" t="s">
        <v>833</v>
      </c>
      <c r="G285" s="30">
        <v>9.81152472E9</v>
      </c>
      <c r="H285" s="30">
        <v>9.899936084E9</v>
      </c>
      <c r="I285" s="31" t="s">
        <v>826</v>
      </c>
      <c r="J285" s="31" t="s">
        <v>857</v>
      </c>
      <c r="K285" s="31" t="s">
        <v>858</v>
      </c>
      <c r="L285" s="31" t="s">
        <v>2007</v>
      </c>
      <c r="M285" s="30" t="s">
        <v>830</v>
      </c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ht="18.0" customHeight="1">
      <c r="A286" s="30">
        <v>285.0</v>
      </c>
      <c r="B286" s="39">
        <v>39857.72289351852</v>
      </c>
      <c r="C286" s="39">
        <v>39867.4584375</v>
      </c>
      <c r="D286" s="40" t="s">
        <v>1958</v>
      </c>
      <c r="E286" s="30" t="s">
        <v>2008</v>
      </c>
      <c r="F286" s="31" t="s">
        <v>1954</v>
      </c>
      <c r="G286" s="30">
        <v>9.871189077E9</v>
      </c>
      <c r="H286" s="30">
        <v>9.871189077E9</v>
      </c>
      <c r="I286" s="31" t="s">
        <v>826</v>
      </c>
      <c r="J286" s="31" t="s">
        <v>2009</v>
      </c>
      <c r="K286" s="31" t="s">
        <v>1900</v>
      </c>
      <c r="L286" s="31" t="s">
        <v>1959</v>
      </c>
      <c r="M286" s="30" t="s">
        <v>830</v>
      </c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ht="18.0" customHeight="1">
      <c r="A287" s="30">
        <v>286.0</v>
      </c>
      <c r="B287" s="39">
        <v>39857.7575462963</v>
      </c>
      <c r="C287" s="39">
        <v>39863.45135416667</v>
      </c>
      <c r="D287" s="40" t="s">
        <v>2011</v>
      </c>
      <c r="E287" s="30" t="s">
        <v>2010</v>
      </c>
      <c r="F287" s="31" t="s">
        <v>2012</v>
      </c>
      <c r="G287" s="30">
        <v>9.316421016E9</v>
      </c>
      <c r="H287" s="30">
        <v>9.316421016E9</v>
      </c>
      <c r="I287" s="31" t="s">
        <v>826</v>
      </c>
      <c r="J287" s="31" t="s">
        <v>878</v>
      </c>
      <c r="K287" s="31" t="s">
        <v>858</v>
      </c>
      <c r="L287" s="31" t="s">
        <v>2013</v>
      </c>
      <c r="M287" s="30" t="s">
        <v>830</v>
      </c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ht="18.0" customHeight="1">
      <c r="A288" s="30">
        <v>287.0</v>
      </c>
      <c r="B288" s="39">
        <v>39857.79554398148</v>
      </c>
      <c r="C288" s="39"/>
      <c r="D288" s="40" t="s">
        <v>2015</v>
      </c>
      <c r="E288" s="30" t="s">
        <v>2014</v>
      </c>
      <c r="F288" s="31" t="s">
        <v>1869</v>
      </c>
      <c r="G288" s="30">
        <v>9.868167611E9</v>
      </c>
      <c r="H288" s="30">
        <v>9.868167611E9</v>
      </c>
      <c r="I288" s="31" t="s">
        <v>826</v>
      </c>
      <c r="J288" s="31" t="s">
        <v>2016</v>
      </c>
      <c r="K288" s="31" t="s">
        <v>828</v>
      </c>
      <c r="L288" s="31" t="s">
        <v>2017</v>
      </c>
      <c r="M288" s="30" t="s">
        <v>894</v>
      </c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ht="18.0" customHeight="1">
      <c r="A289" s="30">
        <v>288.0</v>
      </c>
      <c r="B289" s="39">
        <v>39857.92355324074</v>
      </c>
      <c r="C289" s="39"/>
      <c r="D289" s="40" t="s">
        <v>2019</v>
      </c>
      <c r="E289" s="30" t="s">
        <v>2018</v>
      </c>
      <c r="F289" s="31" t="s">
        <v>993</v>
      </c>
      <c r="G289" s="30">
        <v>2.5641023E7</v>
      </c>
      <c r="H289" s="30">
        <v>9.87056675E9</v>
      </c>
      <c r="I289" s="31" t="s">
        <v>826</v>
      </c>
      <c r="J289" s="31" t="s">
        <v>2020</v>
      </c>
      <c r="K289" s="31" t="s">
        <v>2021</v>
      </c>
      <c r="L289" s="31" t="s">
        <v>2022</v>
      </c>
      <c r="M289" s="30" t="s">
        <v>854</v>
      </c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ht="18.0" customHeight="1">
      <c r="A290" s="30">
        <v>289.0</v>
      </c>
      <c r="B290" s="39">
        <v>39858.36319444444</v>
      </c>
      <c r="C290" s="39"/>
      <c r="D290" s="40" t="s">
        <v>2024</v>
      </c>
      <c r="E290" s="30" t="s">
        <v>2023</v>
      </c>
      <c r="F290" s="31" t="s">
        <v>2025</v>
      </c>
      <c r="G290" s="30">
        <v>9.901455383E9</v>
      </c>
      <c r="H290" s="30"/>
      <c r="I290" s="31" t="s">
        <v>826</v>
      </c>
      <c r="J290" s="31" t="s">
        <v>2026</v>
      </c>
      <c r="K290" s="31" t="s">
        <v>1063</v>
      </c>
      <c r="L290" s="31" t="s">
        <v>2027</v>
      </c>
      <c r="M290" s="30" t="s">
        <v>938</v>
      </c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ht="18.0" customHeight="1">
      <c r="A291" s="30">
        <v>290.0</v>
      </c>
      <c r="B291" s="39">
        <v>39858.40746527778</v>
      </c>
      <c r="C291" s="39"/>
      <c r="D291" s="40" t="s">
        <v>2029</v>
      </c>
      <c r="E291" s="30" t="s">
        <v>2028</v>
      </c>
      <c r="F291" s="31" t="s">
        <v>2030</v>
      </c>
      <c r="G291" s="30">
        <v>9.811190409E9</v>
      </c>
      <c r="H291" s="30">
        <v>9.811190409E9</v>
      </c>
      <c r="I291" s="31" t="s">
        <v>826</v>
      </c>
      <c r="J291" s="31" t="s">
        <v>2031</v>
      </c>
      <c r="K291" s="31" t="s">
        <v>2032</v>
      </c>
      <c r="L291" s="31" t="s">
        <v>2033</v>
      </c>
      <c r="M291" s="30" t="s">
        <v>894</v>
      </c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ht="18.0" customHeight="1">
      <c r="A292" s="30">
        <v>291.0</v>
      </c>
      <c r="B292" s="39">
        <v>39858.420127314814</v>
      </c>
      <c r="C292" s="39"/>
      <c r="D292" s="40" t="s">
        <v>2035</v>
      </c>
      <c r="E292" s="30" t="s">
        <v>2034</v>
      </c>
      <c r="F292" s="31" t="s">
        <v>833</v>
      </c>
      <c r="G292" s="30">
        <v>2.7522591E7</v>
      </c>
      <c r="H292" s="30">
        <v>9.811243237E9</v>
      </c>
      <c r="I292" s="31" t="s">
        <v>826</v>
      </c>
      <c r="J292" s="31" t="s">
        <v>1007</v>
      </c>
      <c r="K292" s="31" t="s">
        <v>1008</v>
      </c>
      <c r="L292" s="31" t="s">
        <v>2036</v>
      </c>
      <c r="M292" s="30" t="s">
        <v>894</v>
      </c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ht="18.0" customHeight="1">
      <c r="A293" s="30">
        <v>292.0</v>
      </c>
      <c r="B293" s="39">
        <v>39858.43046296296</v>
      </c>
      <c r="C293" s="39"/>
      <c r="D293" s="40" t="s">
        <v>2038</v>
      </c>
      <c r="E293" s="30" t="s">
        <v>2037</v>
      </c>
      <c r="F293" s="31" t="s">
        <v>877</v>
      </c>
      <c r="G293" s="30">
        <v>9.818385511E9</v>
      </c>
      <c r="H293" s="30">
        <v>9.818385511E9</v>
      </c>
      <c r="I293" s="31" t="s">
        <v>826</v>
      </c>
      <c r="J293" s="31" t="s">
        <v>2039</v>
      </c>
      <c r="K293" s="31" t="s">
        <v>975</v>
      </c>
      <c r="L293" s="31" t="s">
        <v>2040</v>
      </c>
      <c r="M293" s="30" t="s">
        <v>894</v>
      </c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ht="18.0" customHeight="1">
      <c r="A294" s="30">
        <v>293.0</v>
      </c>
      <c r="B294" s="39">
        <v>39858.446284722224</v>
      </c>
      <c r="C294" s="39"/>
      <c r="D294" s="40" t="s">
        <v>2042</v>
      </c>
      <c r="E294" s="30" t="s">
        <v>2041</v>
      </c>
      <c r="F294" s="31" t="s">
        <v>1723</v>
      </c>
      <c r="G294" s="30">
        <v>9.432367496E9</v>
      </c>
      <c r="H294" s="30">
        <v>3.325643939E9</v>
      </c>
      <c r="I294" s="31" t="s">
        <v>826</v>
      </c>
      <c r="J294" s="31" t="s">
        <v>2043</v>
      </c>
      <c r="K294" s="31" t="s">
        <v>1242</v>
      </c>
      <c r="L294" s="31" t="s">
        <v>2044</v>
      </c>
      <c r="M294" s="30" t="s">
        <v>854</v>
      </c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ht="18.0" customHeight="1">
      <c r="A295" s="30">
        <v>294.0</v>
      </c>
      <c r="B295" s="39">
        <v>39858.49420138889</v>
      </c>
      <c r="C295" s="39"/>
      <c r="D295" s="40" t="s">
        <v>2046</v>
      </c>
      <c r="E295" s="30" t="s">
        <v>2045</v>
      </c>
      <c r="F295" s="31" t="s">
        <v>1869</v>
      </c>
      <c r="G295" s="30">
        <v>2.6823746E7</v>
      </c>
      <c r="H295" s="30">
        <v>9.811839454E9</v>
      </c>
      <c r="I295" s="31" t="s">
        <v>826</v>
      </c>
      <c r="J295" s="31" t="s">
        <v>2047</v>
      </c>
      <c r="K295" s="31" t="s">
        <v>2048</v>
      </c>
      <c r="L295" s="31" t="s">
        <v>2049</v>
      </c>
      <c r="M295" s="30" t="s">
        <v>894</v>
      </c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ht="18.0" customHeight="1">
      <c r="A296" s="30">
        <v>295.0</v>
      </c>
      <c r="B296" s="39">
        <v>39858.50387731481</v>
      </c>
      <c r="C296" s="39"/>
      <c r="D296" s="40" t="s">
        <v>1137</v>
      </c>
      <c r="E296" s="30" t="s">
        <v>2050</v>
      </c>
      <c r="F296" s="31" t="s">
        <v>1207</v>
      </c>
      <c r="G296" s="30">
        <v>9.229840673E9</v>
      </c>
      <c r="H296" s="30">
        <v>9.229840673E9</v>
      </c>
      <c r="I296" s="31" t="s">
        <v>826</v>
      </c>
      <c r="J296" s="31" t="s">
        <v>913</v>
      </c>
      <c r="K296" s="31" t="s">
        <v>914</v>
      </c>
      <c r="L296" s="31" t="s">
        <v>2051</v>
      </c>
      <c r="M296" s="30" t="s">
        <v>854</v>
      </c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ht="18.0" customHeight="1">
      <c r="A297" s="30">
        <v>296.0</v>
      </c>
      <c r="B297" s="39">
        <v>39858.50424768519</v>
      </c>
      <c r="C297" s="39">
        <v>39861.65692129629</v>
      </c>
      <c r="D297" s="40" t="s">
        <v>2053</v>
      </c>
      <c r="E297" s="30" t="s">
        <v>2052</v>
      </c>
      <c r="F297" s="31" t="s">
        <v>955</v>
      </c>
      <c r="G297" s="30">
        <v>9.88130449E9</v>
      </c>
      <c r="H297" s="30">
        <v>9.01101957E9</v>
      </c>
      <c r="I297" s="31" t="s">
        <v>826</v>
      </c>
      <c r="J297" s="31" t="s">
        <v>2054</v>
      </c>
      <c r="K297" s="31" t="s">
        <v>975</v>
      </c>
      <c r="L297" s="31" t="s">
        <v>2055</v>
      </c>
      <c r="M297" s="30" t="s">
        <v>830</v>
      </c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ht="18.0" customHeight="1">
      <c r="A298" s="30">
        <v>297.0</v>
      </c>
      <c r="B298" s="39">
        <v>39858.520162037035</v>
      </c>
      <c r="C298" s="39"/>
      <c r="D298" s="40" t="s">
        <v>2057</v>
      </c>
      <c r="E298" s="30" t="s">
        <v>2056</v>
      </c>
      <c r="F298" s="31" t="s">
        <v>908</v>
      </c>
      <c r="G298" s="30">
        <v>9.9118658E9</v>
      </c>
      <c r="H298" s="30">
        <v>9.810998614E9</v>
      </c>
      <c r="I298" s="31" t="s">
        <v>826</v>
      </c>
      <c r="J298" s="31" t="s">
        <v>2058</v>
      </c>
      <c r="K298" s="31" t="s">
        <v>2059</v>
      </c>
      <c r="L298" s="31" t="s">
        <v>2060</v>
      </c>
      <c r="M298" s="30" t="s">
        <v>894</v>
      </c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ht="18.0" customHeight="1">
      <c r="A299" s="30">
        <v>298.0</v>
      </c>
      <c r="B299" s="39">
        <v>39858.521631944444</v>
      </c>
      <c r="C299" s="39">
        <v>39858.60359953704</v>
      </c>
      <c r="D299" s="40" t="s">
        <v>2062</v>
      </c>
      <c r="E299" s="30" t="s">
        <v>2061</v>
      </c>
      <c r="F299" s="31" t="s">
        <v>2063</v>
      </c>
      <c r="G299" s="30">
        <v>9.896729717E9</v>
      </c>
      <c r="H299" s="30">
        <v>9.896729717E9</v>
      </c>
      <c r="I299" s="31" t="s">
        <v>826</v>
      </c>
      <c r="J299" s="31" t="s">
        <v>1241</v>
      </c>
      <c r="K299" s="31" t="s">
        <v>1242</v>
      </c>
      <c r="L299" s="31" t="s">
        <v>2064</v>
      </c>
      <c r="M299" s="30" t="s">
        <v>830</v>
      </c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ht="18.0" customHeight="1">
      <c r="A300" s="30">
        <v>299.0</v>
      </c>
      <c r="B300" s="39">
        <v>39858.55908564815</v>
      </c>
      <c r="C300" s="39"/>
      <c r="D300" s="40" t="s">
        <v>2066</v>
      </c>
      <c r="E300" s="30" t="s">
        <v>2065</v>
      </c>
      <c r="F300" s="31" t="s">
        <v>908</v>
      </c>
      <c r="G300" s="30">
        <v>9.891296769E9</v>
      </c>
      <c r="H300" s="30">
        <v>9.891296769E9</v>
      </c>
      <c r="I300" s="31" t="s">
        <v>826</v>
      </c>
      <c r="J300" s="31" t="s">
        <v>2067</v>
      </c>
      <c r="K300" s="31" t="s">
        <v>846</v>
      </c>
      <c r="L300" s="31" t="s">
        <v>2068</v>
      </c>
      <c r="M300" s="30" t="s">
        <v>894</v>
      </c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ht="18.0" customHeight="1">
      <c r="A301" s="30">
        <v>300.0</v>
      </c>
      <c r="B301" s="39">
        <v>39858.61309027778</v>
      </c>
      <c r="C301" s="39">
        <v>39863.552465277775</v>
      </c>
      <c r="D301" s="40" t="s">
        <v>2070</v>
      </c>
      <c r="E301" s="30" t="s">
        <v>2069</v>
      </c>
      <c r="F301" s="31" t="s">
        <v>1057</v>
      </c>
      <c r="G301" s="30">
        <v>9.830017178E9</v>
      </c>
      <c r="H301" s="30">
        <v>9.83005342E9</v>
      </c>
      <c r="I301" s="31" t="s">
        <v>826</v>
      </c>
      <c r="J301" s="31" t="s">
        <v>1820</v>
      </c>
      <c r="K301" s="31" t="s">
        <v>840</v>
      </c>
      <c r="L301" s="31" t="s">
        <v>2071</v>
      </c>
      <c r="M301" s="30" t="s">
        <v>830</v>
      </c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ht="18.0" customHeight="1">
      <c r="A302" s="30">
        <v>301.0</v>
      </c>
      <c r="B302" s="39">
        <v>39858.614652777775</v>
      </c>
      <c r="C302" s="39"/>
      <c r="D302" s="40" t="s">
        <v>2073</v>
      </c>
      <c r="E302" s="30" t="s">
        <v>2072</v>
      </c>
      <c r="F302" s="31" t="s">
        <v>2074</v>
      </c>
      <c r="G302" s="30">
        <v>9.810464083E9</v>
      </c>
      <c r="H302" s="30">
        <v>9.810464083E9</v>
      </c>
      <c r="I302" s="31" t="s">
        <v>826</v>
      </c>
      <c r="J302" s="31" t="s">
        <v>1702</v>
      </c>
      <c r="K302" s="31" t="s">
        <v>1703</v>
      </c>
      <c r="L302" s="31" t="s">
        <v>2075</v>
      </c>
      <c r="M302" s="30" t="s">
        <v>854</v>
      </c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ht="18.0" customHeight="1">
      <c r="A303" s="30">
        <v>302.0</v>
      </c>
      <c r="B303" s="39">
        <v>39858.639340277776</v>
      </c>
      <c r="C303" s="39"/>
      <c r="D303" s="40" t="s">
        <v>2077</v>
      </c>
      <c r="E303" s="30" t="s">
        <v>2076</v>
      </c>
      <c r="F303" s="31" t="s">
        <v>862</v>
      </c>
      <c r="G303" s="30">
        <v>9.731900996E9</v>
      </c>
      <c r="H303" s="30">
        <v>9.731900996E9</v>
      </c>
      <c r="I303" s="31" t="s">
        <v>826</v>
      </c>
      <c r="J303" s="31" t="s">
        <v>2078</v>
      </c>
      <c r="K303" s="31" t="s">
        <v>1008</v>
      </c>
      <c r="L303" s="31" t="s">
        <v>2079</v>
      </c>
      <c r="M303" s="30" t="s">
        <v>854</v>
      </c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ht="18.0" customHeight="1">
      <c r="A304" s="30">
        <v>303.0</v>
      </c>
      <c r="B304" s="39">
        <v>39858.646516203706</v>
      </c>
      <c r="C304" s="39"/>
      <c r="D304" s="40" t="s">
        <v>2081</v>
      </c>
      <c r="E304" s="30" t="s">
        <v>2080</v>
      </c>
      <c r="F304" s="31" t="s">
        <v>1623</v>
      </c>
      <c r="G304" s="30">
        <v>9.855729712E9</v>
      </c>
      <c r="H304" s="30">
        <v>9.81440381E9</v>
      </c>
      <c r="I304" s="31" t="s">
        <v>826</v>
      </c>
      <c r="J304" s="31" t="s">
        <v>1651</v>
      </c>
      <c r="K304" s="31" t="s">
        <v>925</v>
      </c>
      <c r="L304" s="31" t="s">
        <v>2082</v>
      </c>
      <c r="M304" s="30" t="s">
        <v>854</v>
      </c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ht="18.0" customHeight="1">
      <c r="A305" s="30">
        <v>304.0</v>
      </c>
      <c r="B305" s="39">
        <v>39858.717141203706</v>
      </c>
      <c r="C305" s="39">
        <v>39864.74450231482</v>
      </c>
      <c r="D305" s="40" t="s">
        <v>2084</v>
      </c>
      <c r="E305" s="30" t="s">
        <v>2083</v>
      </c>
      <c r="F305" s="31" t="s">
        <v>941</v>
      </c>
      <c r="G305" s="30">
        <v>9.9452629E9</v>
      </c>
      <c r="H305" s="30">
        <v>2.2244711E7</v>
      </c>
      <c r="I305" s="31" t="s">
        <v>826</v>
      </c>
      <c r="J305" s="31" t="s">
        <v>1217</v>
      </c>
      <c r="K305" s="31" t="s">
        <v>858</v>
      </c>
      <c r="L305" s="31" t="s">
        <v>2085</v>
      </c>
      <c r="M305" s="30" t="s">
        <v>830</v>
      </c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ht="18.0" customHeight="1">
      <c r="A306" s="30">
        <v>305.0</v>
      </c>
      <c r="B306" s="39">
        <v>39858.72619212963</v>
      </c>
      <c r="C306" s="39">
        <v>39862.634097222224</v>
      </c>
      <c r="D306" s="40" t="s">
        <v>2087</v>
      </c>
      <c r="E306" s="30" t="s">
        <v>2086</v>
      </c>
      <c r="F306" s="31" t="s">
        <v>2088</v>
      </c>
      <c r="G306" s="30">
        <v>9.742531159E9</v>
      </c>
      <c r="H306" s="30">
        <v>9.986640232E9</v>
      </c>
      <c r="I306" s="31" t="s">
        <v>826</v>
      </c>
      <c r="J306" s="31" t="s">
        <v>883</v>
      </c>
      <c r="K306" s="31" t="s">
        <v>858</v>
      </c>
      <c r="L306" s="31" t="s">
        <v>2089</v>
      </c>
      <c r="M306" s="30" t="s">
        <v>830</v>
      </c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ht="18.0" customHeight="1">
      <c r="A307" s="30">
        <v>306.0</v>
      </c>
      <c r="B307" s="39">
        <v>39858.75315972222</v>
      </c>
      <c r="C307" s="39"/>
      <c r="D307" s="40" t="s">
        <v>2091</v>
      </c>
      <c r="E307" s="30" t="s">
        <v>2090</v>
      </c>
      <c r="F307" s="31" t="s">
        <v>941</v>
      </c>
      <c r="G307" s="30">
        <v>9.886952267E9</v>
      </c>
      <c r="H307" s="30">
        <v>9.886952267E9</v>
      </c>
      <c r="I307" s="31" t="s">
        <v>826</v>
      </c>
      <c r="J307" s="31" t="s">
        <v>2092</v>
      </c>
      <c r="K307" s="31" t="s">
        <v>2093</v>
      </c>
      <c r="L307" s="31" t="s">
        <v>2094</v>
      </c>
      <c r="M307" s="30" t="s">
        <v>854</v>
      </c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ht="18.0" customHeight="1">
      <c r="A308" s="30">
        <v>307.0</v>
      </c>
      <c r="B308" s="39">
        <v>39858.75891203704</v>
      </c>
      <c r="C308" s="39">
        <v>39861.66068287037</v>
      </c>
      <c r="D308" s="40" t="s">
        <v>2096</v>
      </c>
      <c r="E308" s="30" t="s">
        <v>2095</v>
      </c>
      <c r="F308" s="31" t="s">
        <v>955</v>
      </c>
      <c r="G308" s="30">
        <v>9.960436136E9</v>
      </c>
      <c r="H308" s="30">
        <v>9.960436136E9</v>
      </c>
      <c r="I308" s="31" t="s">
        <v>826</v>
      </c>
      <c r="J308" s="31" t="s">
        <v>2097</v>
      </c>
      <c r="K308" s="31" t="s">
        <v>970</v>
      </c>
      <c r="L308" s="31" t="s">
        <v>2098</v>
      </c>
      <c r="M308" s="30" t="s">
        <v>830</v>
      </c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ht="18.0" customHeight="1">
      <c r="A309" s="30">
        <v>308.0</v>
      </c>
      <c r="B309" s="39">
        <v>39859.46349537037</v>
      </c>
      <c r="C309" s="39"/>
      <c r="D309" s="40" t="s">
        <v>2100</v>
      </c>
      <c r="E309" s="30" t="s">
        <v>2099</v>
      </c>
      <c r="F309" s="31" t="s">
        <v>2101</v>
      </c>
      <c r="G309" s="30">
        <v>2.7682388E7</v>
      </c>
      <c r="H309" s="30">
        <v>9.968003148E9</v>
      </c>
      <c r="I309" s="31" t="s">
        <v>826</v>
      </c>
      <c r="J309" s="31" t="s">
        <v>2102</v>
      </c>
      <c r="K309" s="31" t="s">
        <v>1181</v>
      </c>
      <c r="L309" s="31" t="s">
        <v>2103</v>
      </c>
      <c r="M309" s="30" t="s">
        <v>854</v>
      </c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ht="18.0" customHeight="1">
      <c r="A310" s="30">
        <v>309.0</v>
      </c>
      <c r="B310" s="39">
        <v>39859.738483796296</v>
      </c>
      <c r="C310" s="39">
        <v>39860.69053240741</v>
      </c>
      <c r="D310" s="40" t="s">
        <v>2105</v>
      </c>
      <c r="E310" s="30" t="s">
        <v>2104</v>
      </c>
      <c r="F310" s="31" t="s">
        <v>877</v>
      </c>
      <c r="G310" s="30">
        <v>9.21211135E9</v>
      </c>
      <c r="H310" s="30">
        <v>9.21211135E9</v>
      </c>
      <c r="I310" s="31" t="s">
        <v>826</v>
      </c>
      <c r="J310" s="31" t="s">
        <v>834</v>
      </c>
      <c r="K310" s="31" t="s">
        <v>835</v>
      </c>
      <c r="L310" s="31" t="s">
        <v>2106</v>
      </c>
      <c r="M310" s="30" t="s">
        <v>830</v>
      </c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ht="18.0" customHeight="1">
      <c r="A311" s="30">
        <v>310.0</v>
      </c>
      <c r="B311" s="39">
        <v>39859.80295138889</v>
      </c>
      <c r="C311" s="39">
        <v>39864.55976851852</v>
      </c>
      <c r="D311" s="40" t="s">
        <v>2108</v>
      </c>
      <c r="E311" s="30" t="s">
        <v>2107</v>
      </c>
      <c r="F311" s="31" t="s">
        <v>1340</v>
      </c>
      <c r="G311" s="30">
        <v>9.810902095E9</v>
      </c>
      <c r="H311" s="30">
        <v>9.999917147E9</v>
      </c>
      <c r="I311" s="31" t="s">
        <v>826</v>
      </c>
      <c r="J311" s="31" t="s">
        <v>857</v>
      </c>
      <c r="K311" s="31" t="s">
        <v>858</v>
      </c>
      <c r="L311" s="31" t="s">
        <v>2109</v>
      </c>
      <c r="M311" s="30" t="s">
        <v>830</v>
      </c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ht="18.0" customHeight="1">
      <c r="A312" s="30">
        <v>311.0</v>
      </c>
      <c r="B312" s="39">
        <v>39859.812523148146</v>
      </c>
      <c r="C312" s="39"/>
      <c r="D312" s="40" t="s">
        <v>2111</v>
      </c>
      <c r="E312" s="30" t="s">
        <v>2110</v>
      </c>
      <c r="F312" s="31" t="s">
        <v>1340</v>
      </c>
      <c r="G312" s="30">
        <v>9.811434276E9</v>
      </c>
      <c r="H312" s="30">
        <v>9.811434276E9</v>
      </c>
      <c r="I312" s="31" t="s">
        <v>826</v>
      </c>
      <c r="J312" s="31" t="s">
        <v>2112</v>
      </c>
      <c r="K312" s="31" t="s">
        <v>828</v>
      </c>
      <c r="L312" s="31" t="s">
        <v>2113</v>
      </c>
      <c r="M312" s="30" t="s">
        <v>854</v>
      </c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ht="18.0" customHeight="1">
      <c r="A313" s="30">
        <v>312.0</v>
      </c>
      <c r="B313" s="39">
        <v>39859.83373842593</v>
      </c>
      <c r="C313" s="39"/>
      <c r="D313" s="40" t="s">
        <v>2115</v>
      </c>
      <c r="E313" s="30" t="s">
        <v>2114</v>
      </c>
      <c r="F313" s="31" t="s">
        <v>2116</v>
      </c>
      <c r="G313" s="30">
        <v>9.888179229E9</v>
      </c>
      <c r="H313" s="30">
        <v>9.88866543E9</v>
      </c>
      <c r="I313" s="31" t="s">
        <v>826</v>
      </c>
      <c r="J313" s="31" t="s">
        <v>883</v>
      </c>
      <c r="K313" s="31" t="s">
        <v>858</v>
      </c>
      <c r="L313" s="31" t="s">
        <v>2117</v>
      </c>
      <c r="M313" s="30" t="s">
        <v>854</v>
      </c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ht="18.0" customHeight="1">
      <c r="A314" s="30">
        <v>313.0</v>
      </c>
      <c r="B314" s="39">
        <v>39860.422789351855</v>
      </c>
      <c r="C314" s="39"/>
      <c r="D314" s="40" t="s">
        <v>734</v>
      </c>
      <c r="E314" s="30" t="s">
        <v>2118</v>
      </c>
      <c r="F314" s="31" t="s">
        <v>833</v>
      </c>
      <c r="G314" s="30">
        <v>9.953079551E9</v>
      </c>
      <c r="H314" s="30">
        <v>9.212716366E9</v>
      </c>
      <c r="I314" s="31" t="s">
        <v>826</v>
      </c>
      <c r="J314" s="31" t="s">
        <v>2119</v>
      </c>
      <c r="K314" s="31" t="s">
        <v>2120</v>
      </c>
      <c r="L314" s="31" t="s">
        <v>2121</v>
      </c>
      <c r="M314" s="30" t="s">
        <v>894</v>
      </c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ht="18.0" customHeight="1">
      <c r="A315" s="30">
        <v>314.0</v>
      </c>
      <c r="B315" s="39">
        <v>39860.46293981482</v>
      </c>
      <c r="C315" s="39"/>
      <c r="D315" s="40" t="s">
        <v>2123</v>
      </c>
      <c r="E315" s="30" t="s">
        <v>2122</v>
      </c>
      <c r="F315" s="31" t="s">
        <v>1340</v>
      </c>
      <c r="G315" s="30">
        <v>1.13088751E9</v>
      </c>
      <c r="H315" s="30">
        <v>9.818503747E9</v>
      </c>
      <c r="I315" s="31" t="s">
        <v>826</v>
      </c>
      <c r="J315" s="31" t="s">
        <v>2124</v>
      </c>
      <c r="K315" s="31" t="s">
        <v>858</v>
      </c>
      <c r="L315" s="31" t="s">
        <v>2125</v>
      </c>
      <c r="M315" s="30" t="s">
        <v>854</v>
      </c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ht="18.0" customHeight="1">
      <c r="A316" s="30">
        <v>315.0</v>
      </c>
      <c r="B316" s="39">
        <v>39860.47268518519</v>
      </c>
      <c r="C316" s="39"/>
      <c r="D316" s="40" t="s">
        <v>2127</v>
      </c>
      <c r="E316" s="30" t="s">
        <v>2126</v>
      </c>
      <c r="F316" s="31" t="s">
        <v>1869</v>
      </c>
      <c r="G316" s="30">
        <v>9.811010795E9</v>
      </c>
      <c r="H316" s="30">
        <v>9.811010795E9</v>
      </c>
      <c r="I316" s="31" t="s">
        <v>826</v>
      </c>
      <c r="J316" s="31" t="s">
        <v>1284</v>
      </c>
      <c r="K316" s="31" t="s">
        <v>858</v>
      </c>
      <c r="L316" s="31" t="s">
        <v>2128</v>
      </c>
      <c r="M316" s="30" t="s">
        <v>854</v>
      </c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ht="18.0" customHeight="1">
      <c r="A317" s="30">
        <v>316.0</v>
      </c>
      <c r="B317" s="39">
        <v>39860.51761574074</v>
      </c>
      <c r="C317" s="39">
        <v>39863.69930555556</v>
      </c>
      <c r="D317" s="40" t="s">
        <v>2130</v>
      </c>
      <c r="E317" s="30" t="s">
        <v>2129</v>
      </c>
      <c r="F317" s="31" t="s">
        <v>955</v>
      </c>
      <c r="G317" s="30">
        <v>2.6851419E7</v>
      </c>
      <c r="H317" s="30">
        <v>9.970948382E9</v>
      </c>
      <c r="I317" s="31" t="s">
        <v>826</v>
      </c>
      <c r="J317" s="31" t="s">
        <v>1100</v>
      </c>
      <c r="K317" s="31" t="s">
        <v>840</v>
      </c>
      <c r="L317" s="31" t="s">
        <v>2131</v>
      </c>
      <c r="M317" s="30" t="s">
        <v>830</v>
      </c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ht="18.0" customHeight="1">
      <c r="A318" s="30">
        <v>317.0</v>
      </c>
      <c r="B318" s="39">
        <v>39860.546944444446</v>
      </c>
      <c r="C318" s="39">
        <v>39862.694444444445</v>
      </c>
      <c r="D318" s="40" t="s">
        <v>2133</v>
      </c>
      <c r="E318" s="30" t="s">
        <v>2132</v>
      </c>
      <c r="F318" s="31" t="s">
        <v>862</v>
      </c>
      <c r="G318" s="30">
        <v>2.8543963E7</v>
      </c>
      <c r="H318" s="30">
        <v>9.886783995E9</v>
      </c>
      <c r="I318" s="31" t="s">
        <v>826</v>
      </c>
      <c r="J318" s="31" t="s">
        <v>2134</v>
      </c>
      <c r="K318" s="31" t="s">
        <v>1435</v>
      </c>
      <c r="L318" s="31" t="s">
        <v>2135</v>
      </c>
      <c r="M318" s="30" t="s">
        <v>830</v>
      </c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ht="18.0" customHeight="1">
      <c r="A319" s="30">
        <v>318.0</v>
      </c>
      <c r="B319" s="39">
        <v>39860.54953703703</v>
      </c>
      <c r="C319" s="39"/>
      <c r="D319" s="40" t="s">
        <v>2137</v>
      </c>
      <c r="E319" s="30" t="s">
        <v>2136</v>
      </c>
      <c r="F319" s="31" t="s">
        <v>2138</v>
      </c>
      <c r="G319" s="30">
        <v>9.855946022E9</v>
      </c>
      <c r="H319" s="30">
        <v>9.855946022E9</v>
      </c>
      <c r="I319" s="31" t="s">
        <v>826</v>
      </c>
      <c r="J319" s="31" t="s">
        <v>883</v>
      </c>
      <c r="K319" s="31" t="s">
        <v>858</v>
      </c>
      <c r="L319" s="31" t="s">
        <v>2139</v>
      </c>
      <c r="M319" s="30" t="s">
        <v>854</v>
      </c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ht="18.0" customHeight="1">
      <c r="A320" s="30">
        <v>319.0</v>
      </c>
      <c r="B320" s="39">
        <v>39860.55421296296</v>
      </c>
      <c r="C320" s="39"/>
      <c r="D320" s="40" t="s">
        <v>2141</v>
      </c>
      <c r="E320" s="30" t="s">
        <v>2140</v>
      </c>
      <c r="F320" s="31" t="s">
        <v>2142</v>
      </c>
      <c r="G320" s="30">
        <v>9.81494769E9</v>
      </c>
      <c r="H320" s="30">
        <v>9.91403925E9</v>
      </c>
      <c r="I320" s="31" t="s">
        <v>826</v>
      </c>
      <c r="J320" s="31" t="s">
        <v>883</v>
      </c>
      <c r="K320" s="31" t="s">
        <v>858</v>
      </c>
      <c r="L320" s="31" t="s">
        <v>2143</v>
      </c>
      <c r="M320" s="30" t="s">
        <v>854</v>
      </c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ht="18.0" customHeight="1">
      <c r="A321" s="30">
        <v>320.0</v>
      </c>
      <c r="B321" s="39">
        <v>39860.559224537035</v>
      </c>
      <c r="C321" s="39">
        <v>39862.63528935185</v>
      </c>
      <c r="D321" s="40" t="s">
        <v>2145</v>
      </c>
      <c r="E321" s="30" t="s">
        <v>2144</v>
      </c>
      <c r="F321" s="31" t="s">
        <v>862</v>
      </c>
      <c r="G321" s="30">
        <v>9.731273246E9</v>
      </c>
      <c r="H321" s="30">
        <v>9.731273246E9</v>
      </c>
      <c r="I321" s="31" t="s">
        <v>826</v>
      </c>
      <c r="J321" s="31" t="s">
        <v>1007</v>
      </c>
      <c r="K321" s="31" t="s">
        <v>1008</v>
      </c>
      <c r="L321" s="31" t="s">
        <v>2146</v>
      </c>
      <c r="M321" s="30" t="s">
        <v>830</v>
      </c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ht="18.0" customHeight="1">
      <c r="A322" s="30">
        <v>321.0</v>
      </c>
      <c r="B322" s="39">
        <v>39860.572858796295</v>
      </c>
      <c r="C322" s="39">
        <v>39863.583599537036</v>
      </c>
      <c r="D322" s="40" t="s">
        <v>2148</v>
      </c>
      <c r="E322" s="30" t="s">
        <v>2147</v>
      </c>
      <c r="F322" s="31" t="s">
        <v>1041</v>
      </c>
      <c r="G322" s="30">
        <v>9.814990969E9</v>
      </c>
      <c r="H322" s="30">
        <v>9.814990969E9</v>
      </c>
      <c r="I322" s="31" t="s">
        <v>826</v>
      </c>
      <c r="J322" s="31" t="s">
        <v>898</v>
      </c>
      <c r="K322" s="31" t="s">
        <v>828</v>
      </c>
      <c r="L322" s="31" t="s">
        <v>2149</v>
      </c>
      <c r="M322" s="30" t="s">
        <v>830</v>
      </c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ht="18.0" customHeight="1">
      <c r="A323" s="30">
        <v>322.0</v>
      </c>
      <c r="B323" s="39">
        <v>39860.578055555554</v>
      </c>
      <c r="C323" s="39"/>
      <c r="D323" s="40" t="s">
        <v>2151</v>
      </c>
      <c r="E323" s="30" t="s">
        <v>2150</v>
      </c>
      <c r="F323" s="31" t="s">
        <v>1092</v>
      </c>
      <c r="G323" s="30">
        <v>2223988.0</v>
      </c>
      <c r="H323" s="30">
        <v>9.317799548E9</v>
      </c>
      <c r="I323" s="31" t="s">
        <v>826</v>
      </c>
      <c r="J323" s="31" t="s">
        <v>857</v>
      </c>
      <c r="K323" s="31" t="s">
        <v>2152</v>
      </c>
      <c r="L323" s="31" t="s">
        <v>2153</v>
      </c>
      <c r="M323" s="30" t="s">
        <v>938</v>
      </c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ht="18.0" customHeight="1">
      <c r="A324" s="30">
        <v>323.0</v>
      </c>
      <c r="B324" s="39">
        <v>39860.57927083333</v>
      </c>
      <c r="C324" s="39"/>
      <c r="D324" s="40" t="s">
        <v>2151</v>
      </c>
      <c r="E324" s="30" t="s">
        <v>2154</v>
      </c>
      <c r="F324" s="31" t="s">
        <v>1092</v>
      </c>
      <c r="G324" s="30">
        <v>2223988.0</v>
      </c>
      <c r="H324" s="30">
        <v>9.317799548E9</v>
      </c>
      <c r="I324" s="31" t="s">
        <v>826</v>
      </c>
      <c r="J324" s="31" t="s">
        <v>857</v>
      </c>
      <c r="K324" s="31" t="s">
        <v>858</v>
      </c>
      <c r="L324" s="31" t="s">
        <v>2153</v>
      </c>
      <c r="M324" s="30" t="s">
        <v>854</v>
      </c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ht="18.0" customHeight="1">
      <c r="A325" s="30">
        <v>324.0</v>
      </c>
      <c r="B325" s="39">
        <v>39860.589224537034</v>
      </c>
      <c r="C325" s="39"/>
      <c r="D325" s="40" t="s">
        <v>2156</v>
      </c>
      <c r="E325" s="30" t="s">
        <v>2155</v>
      </c>
      <c r="F325" s="31" t="s">
        <v>833</v>
      </c>
      <c r="G325" s="30">
        <v>2.7426002E7</v>
      </c>
      <c r="H325" s="30">
        <v>9.899002453E9</v>
      </c>
      <c r="I325" s="31" t="s">
        <v>826</v>
      </c>
      <c r="J325" s="31" t="s">
        <v>1363</v>
      </c>
      <c r="K325" s="31" t="s">
        <v>846</v>
      </c>
      <c r="L325" s="31" t="s">
        <v>2157</v>
      </c>
      <c r="M325" s="30" t="s">
        <v>854</v>
      </c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ht="18.0" customHeight="1">
      <c r="A326" s="30">
        <v>325.0</v>
      </c>
      <c r="B326" s="39">
        <v>39860.61717592592</v>
      </c>
      <c r="C326" s="39"/>
      <c r="D326" s="40" t="s">
        <v>2159</v>
      </c>
      <c r="E326" s="30" t="s">
        <v>2158</v>
      </c>
      <c r="F326" s="31" t="s">
        <v>833</v>
      </c>
      <c r="G326" s="30">
        <v>9.990111442E9</v>
      </c>
      <c r="H326" s="30">
        <v>9.990111442E9</v>
      </c>
      <c r="I326" s="31" t="s">
        <v>826</v>
      </c>
      <c r="J326" s="31" t="s">
        <v>2160</v>
      </c>
      <c r="K326" s="31" t="s">
        <v>995</v>
      </c>
      <c r="L326" s="31" t="s">
        <v>2161</v>
      </c>
      <c r="M326" s="30" t="s">
        <v>854</v>
      </c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ht="18.0" customHeight="1">
      <c r="A327" s="30">
        <v>326.0</v>
      </c>
      <c r="B327" s="39">
        <v>39860.62417824074</v>
      </c>
      <c r="C327" s="39"/>
      <c r="D327" s="40" t="s">
        <v>2163</v>
      </c>
      <c r="E327" s="30" t="s">
        <v>2162</v>
      </c>
      <c r="F327" s="31" t="s">
        <v>2164</v>
      </c>
      <c r="G327" s="30">
        <v>9.966666157E9</v>
      </c>
      <c r="H327" s="30">
        <v>9.959467777E9</v>
      </c>
      <c r="I327" s="31" t="s">
        <v>826</v>
      </c>
      <c r="J327" s="31" t="s">
        <v>2165</v>
      </c>
      <c r="K327" s="31" t="s">
        <v>975</v>
      </c>
      <c r="L327" s="31" t="s">
        <v>2166</v>
      </c>
      <c r="M327" s="30" t="s">
        <v>854</v>
      </c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ht="18.0" customHeight="1">
      <c r="A328" s="30">
        <v>327.0</v>
      </c>
      <c r="B328" s="39">
        <v>39860.63737268518</v>
      </c>
      <c r="C328" s="39"/>
      <c r="D328" s="40" t="s">
        <v>2168</v>
      </c>
      <c r="E328" s="30" t="s">
        <v>2167</v>
      </c>
      <c r="F328" s="31" t="s">
        <v>2169</v>
      </c>
      <c r="G328" s="30">
        <v>2451650.0</v>
      </c>
      <c r="H328" s="30">
        <v>9.43602785E9</v>
      </c>
      <c r="I328" s="31" t="s">
        <v>826</v>
      </c>
      <c r="J328" s="31" t="s">
        <v>2170</v>
      </c>
      <c r="K328" s="31" t="s">
        <v>995</v>
      </c>
      <c r="L328" s="31" t="s">
        <v>2171</v>
      </c>
      <c r="M328" s="30" t="s">
        <v>854</v>
      </c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ht="18.0" customHeight="1">
      <c r="A329" s="30">
        <v>328.0</v>
      </c>
      <c r="B329" s="39">
        <v>39860.657905092594</v>
      </c>
      <c r="C329" s="39"/>
      <c r="D329" s="40" t="s">
        <v>2173</v>
      </c>
      <c r="E329" s="30" t="s">
        <v>2172</v>
      </c>
      <c r="F329" s="31" t="s">
        <v>2174</v>
      </c>
      <c r="G329" s="30">
        <v>9.323999469E9</v>
      </c>
      <c r="H329" s="30">
        <v>9.764180999E9</v>
      </c>
      <c r="I329" s="31" t="s">
        <v>826</v>
      </c>
      <c r="J329" s="31" t="s">
        <v>2175</v>
      </c>
      <c r="K329" s="31" t="s">
        <v>975</v>
      </c>
      <c r="L329" s="31" t="s">
        <v>2176</v>
      </c>
      <c r="M329" s="30" t="s">
        <v>854</v>
      </c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ht="18.0" customHeight="1">
      <c r="A330" s="30">
        <v>329.0</v>
      </c>
      <c r="B330" s="39">
        <v>39860.66831018519</v>
      </c>
      <c r="C330" s="39">
        <v>39861.463125</v>
      </c>
      <c r="D330" s="40" t="s">
        <v>2178</v>
      </c>
      <c r="E330" s="30" t="s">
        <v>2177</v>
      </c>
      <c r="F330" s="31" t="s">
        <v>2179</v>
      </c>
      <c r="G330" s="30">
        <v>9.830242961E9</v>
      </c>
      <c r="H330" s="30">
        <v>9.830242961E9</v>
      </c>
      <c r="I330" s="31" t="s">
        <v>826</v>
      </c>
      <c r="J330" s="31" t="s">
        <v>2180</v>
      </c>
      <c r="K330" s="31" t="s">
        <v>858</v>
      </c>
      <c r="L330" s="31" t="s">
        <v>2181</v>
      </c>
      <c r="M330" s="30" t="s">
        <v>830</v>
      </c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ht="18.0" customHeight="1">
      <c r="A331" s="30">
        <v>330.0</v>
      </c>
      <c r="B331" s="39">
        <v>39860.67724537037</v>
      </c>
      <c r="C331" s="39"/>
      <c r="D331" s="40" t="s">
        <v>2183</v>
      </c>
      <c r="E331" s="30" t="s">
        <v>2182</v>
      </c>
      <c r="F331" s="31" t="s">
        <v>2184</v>
      </c>
      <c r="G331" s="30">
        <v>9.460552088E9</v>
      </c>
      <c r="H331" s="30">
        <v>9.251765465E9</v>
      </c>
      <c r="I331" s="31" t="s">
        <v>826</v>
      </c>
      <c r="J331" s="31" t="s">
        <v>2185</v>
      </c>
      <c r="K331" s="31" t="s">
        <v>846</v>
      </c>
      <c r="L331" s="31" t="s">
        <v>2186</v>
      </c>
      <c r="M331" s="30" t="s">
        <v>854</v>
      </c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ht="18.0" customHeight="1">
      <c r="A332" s="30">
        <v>331.0</v>
      </c>
      <c r="B332" s="39">
        <v>39860.69994212963</v>
      </c>
      <c r="C332" s="39"/>
      <c r="D332" s="40" t="s">
        <v>2188</v>
      </c>
      <c r="E332" s="30" t="s">
        <v>2187</v>
      </c>
      <c r="F332" s="31" t="s">
        <v>2189</v>
      </c>
      <c r="G332" s="30">
        <v>9.319898144E9</v>
      </c>
      <c r="H332" s="30">
        <v>9.319898144E9</v>
      </c>
      <c r="I332" s="31" t="s">
        <v>826</v>
      </c>
      <c r="J332" s="31" t="s">
        <v>1773</v>
      </c>
      <c r="K332" s="31" t="s">
        <v>1116</v>
      </c>
      <c r="L332" s="31" t="s">
        <v>2190</v>
      </c>
      <c r="M332" s="30" t="s">
        <v>894</v>
      </c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ht="18.0" customHeight="1">
      <c r="A333" s="30">
        <v>332.0</v>
      </c>
      <c r="B333" s="39">
        <v>39860.70721064815</v>
      </c>
      <c r="C333" s="39">
        <v>39863.53341435185</v>
      </c>
      <c r="D333" s="40" t="s">
        <v>2192</v>
      </c>
      <c r="E333" s="30" t="s">
        <v>2191</v>
      </c>
      <c r="F333" s="31" t="s">
        <v>1944</v>
      </c>
      <c r="G333" s="30">
        <v>9.988924663E9</v>
      </c>
      <c r="H333" s="30">
        <v>9.988924663E9</v>
      </c>
      <c r="I333" s="31" t="s">
        <v>826</v>
      </c>
      <c r="J333" s="31" t="s">
        <v>1121</v>
      </c>
      <c r="K333" s="31" t="s">
        <v>925</v>
      </c>
      <c r="L333" s="31" t="s">
        <v>2193</v>
      </c>
      <c r="M333" s="30" t="s">
        <v>830</v>
      </c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ht="18.0" customHeight="1">
      <c r="A334" s="30">
        <v>333.0</v>
      </c>
      <c r="B334" s="39">
        <v>39860.727488425924</v>
      </c>
      <c r="C334" s="39"/>
      <c r="D334" s="40" t="s">
        <v>2195</v>
      </c>
      <c r="E334" s="30" t="s">
        <v>2194</v>
      </c>
      <c r="F334" s="31" t="s">
        <v>1109</v>
      </c>
      <c r="G334" s="30">
        <v>2372100.0</v>
      </c>
      <c r="H334" s="30">
        <v>9.876069579E9</v>
      </c>
      <c r="I334" s="31" t="s">
        <v>826</v>
      </c>
      <c r="J334" s="31" t="s">
        <v>2196</v>
      </c>
      <c r="K334" s="31" t="s">
        <v>840</v>
      </c>
      <c r="L334" s="31" t="s">
        <v>2197</v>
      </c>
      <c r="M334" s="30" t="s">
        <v>854</v>
      </c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ht="18.0" customHeight="1">
      <c r="A335" s="30">
        <v>334.0</v>
      </c>
      <c r="B335" s="39">
        <v>39860.73032407407</v>
      </c>
      <c r="C335" s="39"/>
      <c r="D335" s="40" t="s">
        <v>2199</v>
      </c>
      <c r="E335" s="30" t="s">
        <v>2198</v>
      </c>
      <c r="F335" s="31" t="s">
        <v>2200</v>
      </c>
      <c r="G335" s="30">
        <v>9.888521257E9</v>
      </c>
      <c r="H335" s="30">
        <v>9.888521257E9</v>
      </c>
      <c r="I335" s="31" t="s">
        <v>826</v>
      </c>
      <c r="J335" s="31" t="s">
        <v>2201</v>
      </c>
      <c r="K335" s="31" t="s">
        <v>1081</v>
      </c>
      <c r="L335" s="31" t="s">
        <v>2202</v>
      </c>
      <c r="M335" s="30" t="s">
        <v>854</v>
      </c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ht="18.0" customHeight="1">
      <c r="A336" s="30">
        <v>335.0</v>
      </c>
      <c r="B336" s="39">
        <v>39860.76075231482</v>
      </c>
      <c r="C336" s="39">
        <v>39863.72306712963</v>
      </c>
      <c r="D336" s="40" t="s">
        <v>2204</v>
      </c>
      <c r="E336" s="30" t="s">
        <v>2203</v>
      </c>
      <c r="F336" s="31" t="s">
        <v>1052</v>
      </c>
      <c r="G336" s="30">
        <v>9.660040835E9</v>
      </c>
      <c r="H336" s="30"/>
      <c r="I336" s="31" t="s">
        <v>826</v>
      </c>
      <c r="J336" s="31" t="s">
        <v>2205</v>
      </c>
      <c r="K336" s="31" t="s">
        <v>1451</v>
      </c>
      <c r="L336" s="31" t="s">
        <v>2206</v>
      </c>
      <c r="M336" s="30" t="s">
        <v>830</v>
      </c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ht="18.0" customHeight="1">
      <c r="A337" s="30">
        <v>336.0</v>
      </c>
      <c r="B337" s="39">
        <v>39860.79827546296</v>
      </c>
      <c r="C337" s="39"/>
      <c r="D337" s="40" t="s">
        <v>2208</v>
      </c>
      <c r="E337" s="30" t="s">
        <v>2207</v>
      </c>
      <c r="F337" s="31" t="s">
        <v>850</v>
      </c>
      <c r="G337" s="30">
        <v>9.893615358E9</v>
      </c>
      <c r="H337" s="30">
        <v>9.977411445E9</v>
      </c>
      <c r="I337" s="31" t="s">
        <v>826</v>
      </c>
      <c r="J337" s="31" t="s">
        <v>2209</v>
      </c>
      <c r="K337" s="31" t="s">
        <v>925</v>
      </c>
      <c r="L337" s="31" t="s">
        <v>2210</v>
      </c>
      <c r="M337" s="30" t="s">
        <v>854</v>
      </c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ht="18.0" customHeight="1">
      <c r="A338" s="30">
        <v>337.0</v>
      </c>
      <c r="B338" s="39">
        <v>39860.845289351855</v>
      </c>
      <c r="C338" s="39"/>
      <c r="D338" s="40" t="s">
        <v>2212</v>
      </c>
      <c r="E338" s="30" t="s">
        <v>2211</v>
      </c>
      <c r="F338" s="31" t="s">
        <v>2213</v>
      </c>
      <c r="G338" s="30">
        <v>9.45377036E9</v>
      </c>
      <c r="H338" s="30">
        <v>9.999002033E9</v>
      </c>
      <c r="I338" s="31" t="s">
        <v>826</v>
      </c>
      <c r="J338" s="31" t="s">
        <v>2214</v>
      </c>
      <c r="K338" s="31" t="s">
        <v>1081</v>
      </c>
      <c r="L338" s="31" t="s">
        <v>2215</v>
      </c>
      <c r="M338" s="30" t="s">
        <v>938</v>
      </c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ht="18.0" customHeight="1">
      <c r="A339" s="30">
        <v>338.0</v>
      </c>
      <c r="B339" s="39">
        <v>39861.4128587963</v>
      </c>
      <c r="C339" s="39"/>
      <c r="D339" s="40" t="s">
        <v>2217</v>
      </c>
      <c r="E339" s="30" t="s">
        <v>2216</v>
      </c>
      <c r="F339" s="31" t="s">
        <v>2218</v>
      </c>
      <c r="G339" s="30">
        <v>9.9401619706E10</v>
      </c>
      <c r="H339" s="30">
        <v>9.940619706E9</v>
      </c>
      <c r="I339" s="31" t="s">
        <v>826</v>
      </c>
      <c r="J339" s="31" t="s">
        <v>2219</v>
      </c>
      <c r="K339" s="31" t="s">
        <v>925</v>
      </c>
      <c r="L339" s="31" t="s">
        <v>2220</v>
      </c>
      <c r="M339" s="30" t="s">
        <v>894</v>
      </c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ht="18.0" customHeight="1">
      <c r="A340" s="30">
        <v>339.0</v>
      </c>
      <c r="B340" s="39">
        <v>39861.433912037035</v>
      </c>
      <c r="C340" s="39"/>
      <c r="D340" s="40" t="s">
        <v>2222</v>
      </c>
      <c r="E340" s="30" t="s">
        <v>2221</v>
      </c>
      <c r="F340" s="31" t="s">
        <v>1283</v>
      </c>
      <c r="G340" s="30">
        <v>9.928980278E9</v>
      </c>
      <c r="H340" s="30">
        <v>9.314651231E9</v>
      </c>
      <c r="I340" s="31" t="s">
        <v>826</v>
      </c>
      <c r="J340" s="31" t="s">
        <v>2223</v>
      </c>
      <c r="K340" s="31" t="s">
        <v>904</v>
      </c>
      <c r="L340" s="31" t="s">
        <v>2224</v>
      </c>
      <c r="M340" s="30" t="s">
        <v>854</v>
      </c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ht="18.0" customHeight="1">
      <c r="A341" s="30">
        <v>340.0</v>
      </c>
      <c r="B341" s="39">
        <v>39861.44881944444</v>
      </c>
      <c r="C341" s="39"/>
      <c r="D341" s="40" t="s">
        <v>2226</v>
      </c>
      <c r="E341" s="30" t="s">
        <v>2225</v>
      </c>
      <c r="F341" s="31" t="s">
        <v>923</v>
      </c>
      <c r="G341" s="30">
        <v>9.997999681E9</v>
      </c>
      <c r="H341" s="30">
        <v>9.319116257E9</v>
      </c>
      <c r="I341" s="31" t="s">
        <v>826</v>
      </c>
      <c r="J341" s="31" t="s">
        <v>1388</v>
      </c>
      <c r="K341" s="31" t="s">
        <v>858</v>
      </c>
      <c r="L341" s="31" t="s">
        <v>2227</v>
      </c>
      <c r="M341" s="30" t="s">
        <v>854</v>
      </c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ht="18.0" customHeight="1">
      <c r="A342" s="30">
        <v>341.0</v>
      </c>
      <c r="B342" s="39">
        <v>39861.4640162037</v>
      </c>
      <c r="C342" s="39"/>
      <c r="D342" s="40" t="s">
        <v>2229</v>
      </c>
      <c r="E342" s="30" t="s">
        <v>2228</v>
      </c>
      <c r="F342" s="31" t="s">
        <v>1231</v>
      </c>
      <c r="G342" s="30">
        <v>9.731267001E9</v>
      </c>
      <c r="H342" s="30"/>
      <c r="I342" s="31" t="s">
        <v>826</v>
      </c>
      <c r="J342" s="31" t="s">
        <v>883</v>
      </c>
      <c r="K342" s="31" t="s">
        <v>858</v>
      </c>
      <c r="L342" s="31" t="s">
        <v>2230</v>
      </c>
      <c r="M342" s="30" t="s">
        <v>854</v>
      </c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ht="18.0" customHeight="1">
      <c r="A343" s="30">
        <v>342.0</v>
      </c>
      <c r="B343" s="39">
        <v>39861.4678125</v>
      </c>
      <c r="C343" s="39">
        <v>39863.62265046296</v>
      </c>
      <c r="D343" s="40" t="s">
        <v>2232</v>
      </c>
      <c r="E343" s="30" t="s">
        <v>2231</v>
      </c>
      <c r="F343" s="31" t="s">
        <v>833</v>
      </c>
      <c r="G343" s="30">
        <v>2.6449898E7</v>
      </c>
      <c r="H343" s="30">
        <v>9.212144479E9</v>
      </c>
      <c r="I343" s="31" t="s">
        <v>826</v>
      </c>
      <c r="J343" s="31" t="s">
        <v>2233</v>
      </c>
      <c r="K343" s="31" t="s">
        <v>1116</v>
      </c>
      <c r="L343" s="31" t="s">
        <v>2234</v>
      </c>
      <c r="M343" s="30" t="s">
        <v>830</v>
      </c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ht="18.0" customHeight="1">
      <c r="A344" s="30">
        <v>343.0</v>
      </c>
      <c r="B344" s="39">
        <v>39861.47143518519</v>
      </c>
      <c r="C344" s="39"/>
      <c r="D344" s="40" t="s">
        <v>2236</v>
      </c>
      <c r="E344" s="30" t="s">
        <v>2235</v>
      </c>
      <c r="F344" s="31" t="s">
        <v>2237</v>
      </c>
      <c r="G344" s="30">
        <v>2522039.0</v>
      </c>
      <c r="H344" s="30">
        <v>9.837220656E9</v>
      </c>
      <c r="I344" s="31" t="s">
        <v>826</v>
      </c>
      <c r="J344" s="31" t="s">
        <v>2238</v>
      </c>
      <c r="K344" s="31" t="s">
        <v>1081</v>
      </c>
      <c r="L344" s="31" t="s">
        <v>2239</v>
      </c>
      <c r="M344" s="30" t="s">
        <v>854</v>
      </c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ht="18.0" customHeight="1">
      <c r="A345" s="30">
        <v>344.0</v>
      </c>
      <c r="B345" s="39">
        <v>39861.47418981481</v>
      </c>
      <c r="C345" s="39"/>
      <c r="D345" s="40" t="s">
        <v>2241</v>
      </c>
      <c r="E345" s="30" t="s">
        <v>2240</v>
      </c>
      <c r="F345" s="31" t="s">
        <v>1092</v>
      </c>
      <c r="G345" s="30">
        <v>9.357204117E9</v>
      </c>
      <c r="H345" s="30">
        <v>9.357204117E9</v>
      </c>
      <c r="I345" s="31" t="s">
        <v>826</v>
      </c>
      <c r="J345" s="31" t="s">
        <v>2242</v>
      </c>
      <c r="K345" s="31" t="s">
        <v>840</v>
      </c>
      <c r="L345" s="31" t="s">
        <v>2243</v>
      </c>
      <c r="M345" s="30" t="s">
        <v>854</v>
      </c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ht="18.0" customHeight="1">
      <c r="A346" s="30">
        <v>345.0</v>
      </c>
      <c r="B346" s="39">
        <v>39861.50119212963</v>
      </c>
      <c r="C346" s="39"/>
      <c r="D346" s="40" t="s">
        <v>2245</v>
      </c>
      <c r="E346" s="30" t="s">
        <v>2244</v>
      </c>
      <c r="F346" s="31" t="s">
        <v>2246</v>
      </c>
      <c r="G346" s="30">
        <v>9.837153548E9</v>
      </c>
      <c r="H346" s="30">
        <v>9.756204908E9</v>
      </c>
      <c r="I346" s="31" t="s">
        <v>826</v>
      </c>
      <c r="J346" s="31" t="s">
        <v>1402</v>
      </c>
      <c r="K346" s="31" t="s">
        <v>858</v>
      </c>
      <c r="L346" s="31" t="s">
        <v>2247</v>
      </c>
      <c r="M346" s="30" t="s">
        <v>854</v>
      </c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ht="18.0" customHeight="1">
      <c r="A347" s="30">
        <v>346.0</v>
      </c>
      <c r="B347" s="39">
        <v>39861.50638888889</v>
      </c>
      <c r="C347" s="39"/>
      <c r="D347" s="40" t="s">
        <v>2249</v>
      </c>
      <c r="E347" s="30" t="s">
        <v>2248</v>
      </c>
      <c r="F347" s="31" t="s">
        <v>1154</v>
      </c>
      <c r="G347" s="30">
        <v>2.5085E7</v>
      </c>
      <c r="H347" s="30">
        <v>9.91638852E9</v>
      </c>
      <c r="I347" s="31" t="s">
        <v>826</v>
      </c>
      <c r="J347" s="31" t="s">
        <v>2250</v>
      </c>
      <c r="K347" s="31" t="s">
        <v>1435</v>
      </c>
      <c r="L347" s="31" t="s">
        <v>2251</v>
      </c>
      <c r="M347" s="30" t="s">
        <v>854</v>
      </c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ht="18.0" customHeight="1">
      <c r="A348" s="30">
        <v>347.0</v>
      </c>
      <c r="B348" s="39">
        <v>39861.50890046296</v>
      </c>
      <c r="C348" s="39"/>
      <c r="D348" s="40" t="s">
        <v>2253</v>
      </c>
      <c r="E348" s="30" t="s">
        <v>2252</v>
      </c>
      <c r="F348" s="31" t="s">
        <v>2025</v>
      </c>
      <c r="G348" s="30">
        <v>9.88085161E9</v>
      </c>
      <c r="H348" s="30">
        <v>9.481291204E9</v>
      </c>
      <c r="I348" s="31" t="s">
        <v>826</v>
      </c>
      <c r="J348" s="31" t="s">
        <v>2254</v>
      </c>
      <c r="K348" s="31" t="s">
        <v>1757</v>
      </c>
      <c r="L348" s="31" t="s">
        <v>2255</v>
      </c>
      <c r="M348" s="30" t="s">
        <v>854</v>
      </c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ht="18.0" customHeight="1">
      <c r="A349" s="30">
        <v>348.0</v>
      </c>
      <c r="B349" s="39">
        <v>39861.51096064815</v>
      </c>
      <c r="C349" s="39"/>
      <c r="D349" s="40" t="s">
        <v>2257</v>
      </c>
      <c r="E349" s="30" t="s">
        <v>2256</v>
      </c>
      <c r="F349" s="31" t="s">
        <v>1237</v>
      </c>
      <c r="G349" s="30">
        <v>2660646.0</v>
      </c>
      <c r="H349" s="30">
        <v>9.896470718E9</v>
      </c>
      <c r="I349" s="31" t="s">
        <v>826</v>
      </c>
      <c r="J349" s="31" t="s">
        <v>2258</v>
      </c>
      <c r="K349" s="31" t="s">
        <v>2259</v>
      </c>
      <c r="L349" s="31" t="s">
        <v>2260</v>
      </c>
      <c r="M349" s="30" t="s">
        <v>894</v>
      </c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ht="18.0" customHeight="1">
      <c r="A350" s="30">
        <v>349.0</v>
      </c>
      <c r="B350" s="39">
        <v>39861.51896990741</v>
      </c>
      <c r="C350" s="39"/>
      <c r="D350" s="40" t="s">
        <v>2262</v>
      </c>
      <c r="E350" s="30" t="s">
        <v>2261</v>
      </c>
      <c r="F350" s="31" t="s">
        <v>1041</v>
      </c>
      <c r="G350" s="30">
        <v>9.779712871E9</v>
      </c>
      <c r="H350" s="30">
        <v>9.8763483E9</v>
      </c>
      <c r="I350" s="31" t="s">
        <v>826</v>
      </c>
      <c r="J350" s="31" t="s">
        <v>2263</v>
      </c>
      <c r="K350" s="31" t="s">
        <v>995</v>
      </c>
      <c r="L350" s="31" t="s">
        <v>2264</v>
      </c>
      <c r="M350" s="30" t="s">
        <v>854</v>
      </c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ht="18.0" customHeight="1">
      <c r="A351" s="30">
        <v>350.0</v>
      </c>
      <c r="B351" s="39">
        <v>39861.56912037037</v>
      </c>
      <c r="C351" s="39"/>
      <c r="D351" s="40" t="s">
        <v>2266</v>
      </c>
      <c r="E351" s="30" t="s">
        <v>2265</v>
      </c>
      <c r="F351" s="31" t="s">
        <v>941</v>
      </c>
      <c r="G351" s="30">
        <v>9.8444726E9</v>
      </c>
      <c r="H351" s="30">
        <v>9.8444726E9</v>
      </c>
      <c r="I351" s="31" t="s">
        <v>826</v>
      </c>
      <c r="J351" s="31" t="s">
        <v>2267</v>
      </c>
      <c r="K351" s="31" t="s">
        <v>1081</v>
      </c>
      <c r="L351" s="31" t="s">
        <v>2268</v>
      </c>
      <c r="M351" s="30" t="s">
        <v>854</v>
      </c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ht="18.0" customHeight="1">
      <c r="A352" s="30">
        <v>351.0</v>
      </c>
      <c r="B352" s="39">
        <v>39861.57850694445</v>
      </c>
      <c r="C352" s="39"/>
      <c r="D352" s="40" t="s">
        <v>2270</v>
      </c>
      <c r="E352" s="30" t="s">
        <v>2269</v>
      </c>
      <c r="F352" s="31" t="s">
        <v>1723</v>
      </c>
      <c r="G352" s="30">
        <v>2215980.0</v>
      </c>
      <c r="H352" s="30">
        <v>9.830274613E9</v>
      </c>
      <c r="I352" s="31" t="s">
        <v>826</v>
      </c>
      <c r="J352" s="31" t="s">
        <v>1096</v>
      </c>
      <c r="K352" s="31" t="s">
        <v>925</v>
      </c>
      <c r="L352" s="31" t="s">
        <v>2271</v>
      </c>
      <c r="M352" s="30" t="s">
        <v>854</v>
      </c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ht="18.0" customHeight="1">
      <c r="A353" s="30">
        <v>352.0</v>
      </c>
      <c r="B353" s="39">
        <v>39861.60071759259</v>
      </c>
      <c r="C353" s="39">
        <v>39862.680763888886</v>
      </c>
      <c r="D353" s="40" t="s">
        <v>2273</v>
      </c>
      <c r="E353" s="30" t="s">
        <v>2272</v>
      </c>
      <c r="F353" s="31" t="s">
        <v>908</v>
      </c>
      <c r="G353" s="30">
        <v>9.818448822E9</v>
      </c>
      <c r="H353" s="30">
        <v>4.6538E7</v>
      </c>
      <c r="I353" s="31" t="s">
        <v>826</v>
      </c>
      <c r="J353" s="31" t="s">
        <v>2274</v>
      </c>
      <c r="K353" s="31" t="s">
        <v>1703</v>
      </c>
      <c r="L353" s="31" t="s">
        <v>2275</v>
      </c>
      <c r="M353" s="30" t="s">
        <v>830</v>
      </c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ht="18.0" customHeight="1">
      <c r="A354" s="30">
        <v>353.0</v>
      </c>
      <c r="B354" s="39">
        <v>39861.60564814815</v>
      </c>
      <c r="C354" s="39">
        <v>39865.50659722222</v>
      </c>
      <c r="D354" s="40" t="s">
        <v>2277</v>
      </c>
      <c r="E354" s="30" t="s">
        <v>2276</v>
      </c>
      <c r="F354" s="31" t="s">
        <v>941</v>
      </c>
      <c r="G354" s="30">
        <v>4.1510762E7</v>
      </c>
      <c r="H354" s="30"/>
      <c r="I354" s="31" t="s">
        <v>826</v>
      </c>
      <c r="J354" s="31" t="s">
        <v>2278</v>
      </c>
      <c r="K354" s="31" t="s">
        <v>858</v>
      </c>
      <c r="L354" s="31" t="s">
        <v>2279</v>
      </c>
      <c r="M354" s="30" t="s">
        <v>830</v>
      </c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ht="18.0" customHeight="1">
      <c r="A355" s="30">
        <v>354.0</v>
      </c>
      <c r="B355" s="39">
        <v>39861.617268518516</v>
      </c>
      <c r="C355" s="39"/>
      <c r="D355" s="40" t="s">
        <v>2281</v>
      </c>
      <c r="E355" s="30" t="s">
        <v>2280</v>
      </c>
      <c r="F355" s="31" t="s">
        <v>934</v>
      </c>
      <c r="G355" s="30">
        <v>4.6538E7</v>
      </c>
      <c r="H355" s="30">
        <v>9.818448822E9</v>
      </c>
      <c r="I355" s="31" t="s">
        <v>826</v>
      </c>
      <c r="J355" s="31" t="s">
        <v>2282</v>
      </c>
      <c r="K355" s="31" t="s">
        <v>858</v>
      </c>
      <c r="L355" s="31" t="s">
        <v>2283</v>
      </c>
      <c r="M355" s="30" t="s">
        <v>854</v>
      </c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ht="18.0" customHeight="1">
      <c r="A356" s="30">
        <v>355.0</v>
      </c>
      <c r="B356" s="39">
        <v>39861.62447916667</v>
      </c>
      <c r="C356" s="39">
        <v>39865.39429398148</v>
      </c>
      <c r="D356" s="40" t="s">
        <v>1918</v>
      </c>
      <c r="E356" s="30" t="s">
        <v>2284</v>
      </c>
      <c r="F356" s="31" t="s">
        <v>1439</v>
      </c>
      <c r="G356" s="30">
        <v>2352581.0</v>
      </c>
      <c r="H356" s="30">
        <v>9.829062967E9</v>
      </c>
      <c r="I356" s="31" t="s">
        <v>826</v>
      </c>
      <c r="J356" s="31" t="s">
        <v>1919</v>
      </c>
      <c r="K356" s="31" t="s">
        <v>970</v>
      </c>
      <c r="L356" s="31" t="s">
        <v>2285</v>
      </c>
      <c r="M356" s="30" t="s">
        <v>830</v>
      </c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ht="18.0" customHeight="1">
      <c r="A357" s="30">
        <v>356.0</v>
      </c>
      <c r="B357" s="39">
        <v>39861.63358796296</v>
      </c>
      <c r="C357" s="39">
        <v>39862.673993055556</v>
      </c>
      <c r="D357" s="40" t="s">
        <v>1641</v>
      </c>
      <c r="E357" s="30" t="s">
        <v>2286</v>
      </c>
      <c r="F357" s="31" t="s">
        <v>833</v>
      </c>
      <c r="G357" s="30">
        <v>4.6538E7</v>
      </c>
      <c r="H357" s="30">
        <v>9.899936084E9</v>
      </c>
      <c r="I357" s="31" t="s">
        <v>826</v>
      </c>
      <c r="J357" s="31" t="s">
        <v>2287</v>
      </c>
      <c r="K357" s="31" t="s">
        <v>858</v>
      </c>
      <c r="L357" s="31" t="s">
        <v>2288</v>
      </c>
      <c r="M357" s="30" t="s">
        <v>830</v>
      </c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ht="18.0" customHeight="1">
      <c r="A358" s="30">
        <v>357.0</v>
      </c>
      <c r="B358" s="39">
        <v>39861.64090277778</v>
      </c>
      <c r="C358" s="39"/>
      <c r="D358" s="40" t="s">
        <v>2290</v>
      </c>
      <c r="E358" s="30" t="s">
        <v>2289</v>
      </c>
      <c r="F358" s="31" t="s">
        <v>1095</v>
      </c>
      <c r="G358" s="30">
        <v>9.45281232E9</v>
      </c>
      <c r="H358" s="30">
        <v>9.451040129E9</v>
      </c>
      <c r="I358" s="31" t="s">
        <v>826</v>
      </c>
      <c r="J358" s="31" t="s">
        <v>2291</v>
      </c>
      <c r="K358" s="31" t="s">
        <v>2292</v>
      </c>
      <c r="L358" s="31" t="s">
        <v>2293</v>
      </c>
      <c r="M358" s="30" t="s">
        <v>854</v>
      </c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ht="18.0" customHeight="1">
      <c r="A359" s="30">
        <v>358.0</v>
      </c>
      <c r="B359" s="39">
        <v>39861.646319444444</v>
      </c>
      <c r="C359" s="39">
        <v>39862.70143518518</v>
      </c>
      <c r="D359" s="40" t="s">
        <v>2295</v>
      </c>
      <c r="E359" s="30" t="s">
        <v>2294</v>
      </c>
      <c r="F359" s="31" t="s">
        <v>877</v>
      </c>
      <c r="G359" s="30">
        <v>4.6538E7</v>
      </c>
      <c r="H359" s="30">
        <v>9.818448822E9</v>
      </c>
      <c r="I359" s="31" t="s">
        <v>826</v>
      </c>
      <c r="J359" s="31" t="s">
        <v>878</v>
      </c>
      <c r="K359" s="31" t="s">
        <v>858</v>
      </c>
      <c r="L359" s="31" t="s">
        <v>2296</v>
      </c>
      <c r="M359" s="30" t="s">
        <v>830</v>
      </c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ht="18.0" customHeight="1">
      <c r="A360" s="30">
        <v>359.0</v>
      </c>
      <c r="B360" s="39">
        <v>39861.69032407407</v>
      </c>
      <c r="C360" s="39">
        <v>39863.744837962964</v>
      </c>
      <c r="D360" s="40" t="s">
        <v>2298</v>
      </c>
      <c r="E360" s="30" t="s">
        <v>2297</v>
      </c>
      <c r="F360" s="31" t="s">
        <v>955</v>
      </c>
      <c r="G360" s="30">
        <v>9.657714023E9</v>
      </c>
      <c r="H360" s="30">
        <v>9.65771402E9</v>
      </c>
      <c r="I360" s="31" t="s">
        <v>826</v>
      </c>
      <c r="J360" s="31" t="s">
        <v>1411</v>
      </c>
      <c r="K360" s="31" t="s">
        <v>1008</v>
      </c>
      <c r="L360" s="31" t="s">
        <v>2299</v>
      </c>
      <c r="M360" s="30" t="s">
        <v>830</v>
      </c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ht="18.0" customHeight="1">
      <c r="A361" s="30">
        <v>360.0</v>
      </c>
      <c r="B361" s="39">
        <v>39861.69869212963</v>
      </c>
      <c r="C361" s="39">
        <v>39864.68755787037</v>
      </c>
      <c r="D361" s="40" t="s">
        <v>2301</v>
      </c>
      <c r="E361" s="30" t="s">
        <v>2300</v>
      </c>
      <c r="F361" s="31" t="s">
        <v>1109</v>
      </c>
      <c r="G361" s="30">
        <v>4051997.0</v>
      </c>
      <c r="H361" s="30">
        <v>9.81855643E9</v>
      </c>
      <c r="I361" s="31" t="s">
        <v>826</v>
      </c>
      <c r="J361" s="31" t="s">
        <v>2302</v>
      </c>
      <c r="K361" s="31" t="s">
        <v>858</v>
      </c>
      <c r="L361" s="31" t="s">
        <v>2303</v>
      </c>
      <c r="M361" s="30" t="s">
        <v>830</v>
      </c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ht="18.0" customHeight="1">
      <c r="A362" s="30">
        <v>361.0</v>
      </c>
      <c r="B362" s="39">
        <v>39861.71094907408</v>
      </c>
      <c r="C362" s="39">
        <v>39864.77988425926</v>
      </c>
      <c r="D362" s="40" t="s">
        <v>2305</v>
      </c>
      <c r="E362" s="30" t="s">
        <v>2304</v>
      </c>
      <c r="F362" s="31" t="s">
        <v>2306</v>
      </c>
      <c r="G362" s="30">
        <v>9.886349628E9</v>
      </c>
      <c r="H362" s="30">
        <v>9.886349629E9</v>
      </c>
      <c r="I362" s="31" t="s">
        <v>826</v>
      </c>
      <c r="J362" s="31" t="s">
        <v>2307</v>
      </c>
      <c r="K362" s="31" t="s">
        <v>846</v>
      </c>
      <c r="L362" s="31" t="s">
        <v>2308</v>
      </c>
      <c r="M362" s="30" t="s">
        <v>830</v>
      </c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ht="18.0" customHeight="1">
      <c r="A363" s="30">
        <v>362.0</v>
      </c>
      <c r="B363" s="39">
        <v>39861.71833333333</v>
      </c>
      <c r="C363" s="39"/>
      <c r="D363" s="40" t="s">
        <v>2310</v>
      </c>
      <c r="E363" s="30" t="s">
        <v>2309</v>
      </c>
      <c r="F363" s="31" t="s">
        <v>993</v>
      </c>
      <c r="G363" s="30">
        <v>2.4151372E7</v>
      </c>
      <c r="H363" s="30">
        <v>2.4151372E7</v>
      </c>
      <c r="I363" s="31" t="s">
        <v>826</v>
      </c>
      <c r="J363" s="31" t="s">
        <v>2311</v>
      </c>
      <c r="K363" s="31" t="s">
        <v>2312</v>
      </c>
      <c r="L363" s="31" t="s">
        <v>2313</v>
      </c>
      <c r="M363" s="30" t="s">
        <v>854</v>
      </c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ht="18.0" customHeight="1">
      <c r="A364" s="30">
        <v>363.0</v>
      </c>
      <c r="B364" s="39">
        <v>39861.73949074074</v>
      </c>
      <c r="C364" s="39"/>
      <c r="D364" s="40" t="s">
        <v>2315</v>
      </c>
      <c r="E364" s="30" t="s">
        <v>2314</v>
      </c>
      <c r="F364" s="31" t="s">
        <v>1478</v>
      </c>
      <c r="G364" s="30">
        <v>9.896499895E9</v>
      </c>
      <c r="H364" s="30">
        <v>9.896499895E9</v>
      </c>
      <c r="I364" s="31" t="s">
        <v>826</v>
      </c>
      <c r="J364" s="31" t="s">
        <v>834</v>
      </c>
      <c r="K364" s="31" t="s">
        <v>835</v>
      </c>
      <c r="L364" s="31" t="s">
        <v>2316</v>
      </c>
      <c r="M364" s="30" t="s">
        <v>854</v>
      </c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ht="18.0" customHeight="1">
      <c r="A365" s="30">
        <v>364.0</v>
      </c>
      <c r="B365" s="39">
        <v>39861.73993055556</v>
      </c>
      <c r="C365" s="39">
        <v>39864.71418981482</v>
      </c>
      <c r="D365" s="40" t="s">
        <v>2318</v>
      </c>
      <c r="E365" s="30" t="s">
        <v>2317</v>
      </c>
      <c r="F365" s="31" t="s">
        <v>2319</v>
      </c>
      <c r="G365" s="30">
        <v>9.871136619E9</v>
      </c>
      <c r="H365" s="30">
        <v>9.818778028E9</v>
      </c>
      <c r="I365" s="31" t="s">
        <v>826</v>
      </c>
      <c r="J365" s="31" t="s">
        <v>898</v>
      </c>
      <c r="K365" s="31" t="s">
        <v>828</v>
      </c>
      <c r="L365" s="31" t="s">
        <v>2320</v>
      </c>
      <c r="M365" s="30" t="s">
        <v>830</v>
      </c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ht="18.0" customHeight="1">
      <c r="A366" s="30">
        <v>365.0</v>
      </c>
      <c r="B366" s="39">
        <v>39861.745462962965</v>
      </c>
      <c r="C366" s="39">
        <v>39867.44642361111</v>
      </c>
      <c r="D366" s="40" t="s">
        <v>668</v>
      </c>
      <c r="E366" s="30" t="s">
        <v>2321</v>
      </c>
      <c r="F366" s="31" t="s">
        <v>2322</v>
      </c>
      <c r="G366" s="30">
        <v>9.990262727E9</v>
      </c>
      <c r="H366" s="30">
        <v>9.990262727E9</v>
      </c>
      <c r="I366" s="31" t="s">
        <v>826</v>
      </c>
      <c r="J366" s="31" t="s">
        <v>2323</v>
      </c>
      <c r="K366" s="31" t="s">
        <v>914</v>
      </c>
      <c r="L366" s="31" t="s">
        <v>2324</v>
      </c>
      <c r="M366" s="30" t="s">
        <v>830</v>
      </c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ht="18.0" customHeight="1">
      <c r="A367" s="30">
        <v>366.0</v>
      </c>
      <c r="B367" s="39">
        <v>39861.75041666667</v>
      </c>
      <c r="C367" s="39"/>
      <c r="D367" s="40" t="s">
        <v>2326</v>
      </c>
      <c r="E367" s="30" t="s">
        <v>2325</v>
      </c>
      <c r="F367" s="31" t="s">
        <v>2327</v>
      </c>
      <c r="G367" s="30">
        <v>3298991.0</v>
      </c>
      <c r="H367" s="30">
        <v>9.95624E9</v>
      </c>
      <c r="I367" s="31" t="s">
        <v>826</v>
      </c>
      <c r="J367" s="31" t="s">
        <v>1007</v>
      </c>
      <c r="K367" s="31" t="s">
        <v>1008</v>
      </c>
      <c r="L367" s="31" t="s">
        <v>2328</v>
      </c>
      <c r="M367" s="30" t="s">
        <v>854</v>
      </c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ht="18.0" customHeight="1">
      <c r="A368" s="30">
        <v>367.0</v>
      </c>
      <c r="B368" s="39">
        <v>39861.76105324074</v>
      </c>
      <c r="C368" s="39"/>
      <c r="D368" s="40" t="s">
        <v>2330</v>
      </c>
      <c r="E368" s="30" t="s">
        <v>2329</v>
      </c>
      <c r="F368" s="31" t="s">
        <v>993</v>
      </c>
      <c r="G368" s="30">
        <v>9.969276011E9</v>
      </c>
      <c r="H368" s="30"/>
      <c r="I368" s="31" t="s">
        <v>826</v>
      </c>
      <c r="J368" s="31" t="s">
        <v>2331</v>
      </c>
      <c r="K368" s="31" t="s">
        <v>2093</v>
      </c>
      <c r="L368" s="31" t="s">
        <v>2332</v>
      </c>
      <c r="M368" s="30" t="s">
        <v>854</v>
      </c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ht="18.0" customHeight="1">
      <c r="A369" s="30">
        <v>368.0</v>
      </c>
      <c r="B369" s="39">
        <v>39861.76435185185</v>
      </c>
      <c r="C369" s="39"/>
      <c r="D369" s="40" t="s">
        <v>1672</v>
      </c>
      <c r="E369" s="30" t="s">
        <v>2333</v>
      </c>
      <c r="F369" s="31" t="s">
        <v>833</v>
      </c>
      <c r="G369" s="30">
        <v>9.871036644E9</v>
      </c>
      <c r="H369" s="30">
        <v>9.871036644E9</v>
      </c>
      <c r="I369" s="31" t="s">
        <v>826</v>
      </c>
      <c r="J369" s="31" t="s">
        <v>1007</v>
      </c>
      <c r="K369" s="31" t="s">
        <v>1008</v>
      </c>
      <c r="L369" s="31" t="s">
        <v>2334</v>
      </c>
      <c r="M369" s="30" t="s">
        <v>854</v>
      </c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ht="18.0" customHeight="1">
      <c r="A370" s="30">
        <v>369.0</v>
      </c>
      <c r="B370" s="39">
        <v>39861.77271990741</v>
      </c>
      <c r="C370" s="39"/>
      <c r="D370" s="40" t="s">
        <v>2336</v>
      </c>
      <c r="E370" s="30" t="s">
        <v>2335</v>
      </c>
      <c r="F370" s="31" t="s">
        <v>1109</v>
      </c>
      <c r="G370" s="30">
        <v>9.953877894E9</v>
      </c>
      <c r="H370" s="30">
        <v>4264502.0</v>
      </c>
      <c r="I370" s="31" t="s">
        <v>826</v>
      </c>
      <c r="J370" s="31" t="s">
        <v>883</v>
      </c>
      <c r="K370" s="31" t="s">
        <v>858</v>
      </c>
      <c r="L370" s="31" t="s">
        <v>2337</v>
      </c>
      <c r="M370" s="30" t="s">
        <v>894</v>
      </c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ht="18.0" customHeight="1">
      <c r="A371" s="30">
        <v>370.0</v>
      </c>
      <c r="B371" s="39">
        <v>39861.79255787037</v>
      </c>
      <c r="C371" s="39"/>
      <c r="D371" s="40" t="s">
        <v>2339</v>
      </c>
      <c r="E371" s="30" t="s">
        <v>2338</v>
      </c>
      <c r="F371" s="31" t="s">
        <v>908</v>
      </c>
      <c r="G371" s="30">
        <v>9.89970025E9</v>
      </c>
      <c r="H371" s="30">
        <v>9.89970025E9</v>
      </c>
      <c r="I371" s="31" t="s">
        <v>826</v>
      </c>
      <c r="J371" s="31" t="s">
        <v>2340</v>
      </c>
      <c r="K371" s="31" t="s">
        <v>1008</v>
      </c>
      <c r="L371" s="31" t="s">
        <v>2341</v>
      </c>
      <c r="M371" s="30" t="s">
        <v>854</v>
      </c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ht="18.0" customHeight="1">
      <c r="A372" s="30">
        <v>371.0</v>
      </c>
      <c r="B372" s="39">
        <v>39861.80024305556</v>
      </c>
      <c r="C372" s="39"/>
      <c r="D372" s="40" t="s">
        <v>2343</v>
      </c>
      <c r="E372" s="30" t="s">
        <v>2342</v>
      </c>
      <c r="F372" s="31" t="s">
        <v>1482</v>
      </c>
      <c r="G372" s="30">
        <v>9.431256257E9</v>
      </c>
      <c r="H372" s="30">
        <v>9.304416562E9</v>
      </c>
      <c r="I372" s="31" t="s">
        <v>826</v>
      </c>
      <c r="J372" s="31" t="s">
        <v>1096</v>
      </c>
      <c r="K372" s="31" t="s">
        <v>925</v>
      </c>
      <c r="L372" s="31" t="s">
        <v>2344</v>
      </c>
      <c r="M372" s="30" t="s">
        <v>854</v>
      </c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ht="18.0" customHeight="1">
      <c r="A373" s="30">
        <v>372.0</v>
      </c>
      <c r="B373" s="39">
        <v>39861.816041666665</v>
      </c>
      <c r="C373" s="39"/>
      <c r="D373" s="40" t="s">
        <v>2346</v>
      </c>
      <c r="E373" s="30" t="s">
        <v>2345</v>
      </c>
      <c r="F373" s="31" t="s">
        <v>908</v>
      </c>
      <c r="G373" s="30">
        <v>2.8125423E7</v>
      </c>
      <c r="H373" s="30">
        <v>9.89933198E9</v>
      </c>
      <c r="I373" s="31" t="s">
        <v>826</v>
      </c>
      <c r="J373" s="31" t="s">
        <v>1542</v>
      </c>
      <c r="K373" s="31" t="s">
        <v>904</v>
      </c>
      <c r="L373" s="31" t="s">
        <v>2347</v>
      </c>
      <c r="M373" s="30" t="s">
        <v>854</v>
      </c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ht="18.0" customHeight="1">
      <c r="A374" s="30">
        <v>373.0</v>
      </c>
      <c r="B374" s="72">
        <v>39862.36046296296</v>
      </c>
      <c r="C374" s="39"/>
      <c r="D374" s="40" t="s">
        <v>2349</v>
      </c>
      <c r="E374" s="40" t="s">
        <v>2348</v>
      </c>
      <c r="F374" s="31" t="s">
        <v>833</v>
      </c>
      <c r="G374" s="40">
        <v>9.81041603E9</v>
      </c>
      <c r="H374" s="40">
        <v>9.811048677E9</v>
      </c>
      <c r="I374" s="31" t="s">
        <v>826</v>
      </c>
      <c r="J374" s="31" t="s">
        <v>2350</v>
      </c>
      <c r="K374" s="31" t="s">
        <v>925</v>
      </c>
      <c r="L374" s="31" t="s">
        <v>2351</v>
      </c>
      <c r="M374" s="30" t="s">
        <v>854</v>
      </c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ht="18.0" customHeight="1">
      <c r="A375" s="30">
        <v>374.0</v>
      </c>
      <c r="B375" s="72">
        <v>39862.45212962963</v>
      </c>
      <c r="C375" s="39">
        <v>39862.51872685185</v>
      </c>
      <c r="D375" s="40" t="s">
        <v>2353</v>
      </c>
      <c r="E375" s="40" t="s">
        <v>2352</v>
      </c>
      <c r="F375" s="31" t="s">
        <v>993</v>
      </c>
      <c r="G375" s="40">
        <v>9.819227465E9</v>
      </c>
      <c r="H375" s="40">
        <v>9.821638364E9</v>
      </c>
      <c r="I375" s="31" t="s">
        <v>826</v>
      </c>
      <c r="J375" s="31" t="s">
        <v>2354</v>
      </c>
      <c r="K375" s="31" t="s">
        <v>1247</v>
      </c>
      <c r="L375" s="31" t="s">
        <v>2355</v>
      </c>
      <c r="M375" s="30" t="s">
        <v>830</v>
      </c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ht="18.0" customHeight="1">
      <c r="A376" s="30">
        <v>375.0</v>
      </c>
      <c r="B376" s="72">
        <v>39862.47207175926</v>
      </c>
      <c r="C376" s="39"/>
      <c r="D376" s="40" t="s">
        <v>2357</v>
      </c>
      <c r="E376" s="40" t="s">
        <v>2356</v>
      </c>
      <c r="F376" s="31" t="s">
        <v>1170</v>
      </c>
      <c r="G376" s="40">
        <v>9.915305873E9</v>
      </c>
      <c r="H376" s="40">
        <v>9.872710378E9</v>
      </c>
      <c r="I376" s="31" t="s">
        <v>826</v>
      </c>
      <c r="J376" s="31" t="s">
        <v>1912</v>
      </c>
      <c r="K376" s="31" t="s">
        <v>840</v>
      </c>
      <c r="L376" s="31" t="s">
        <v>2358</v>
      </c>
      <c r="M376" s="30" t="s">
        <v>854</v>
      </c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ht="18.0" customHeight="1">
      <c r="A377" s="30">
        <v>376.0</v>
      </c>
      <c r="B377" s="72">
        <v>39862.47907407407</v>
      </c>
      <c r="C377" s="39"/>
      <c r="D377" s="40" t="s">
        <v>2360</v>
      </c>
      <c r="E377" s="40" t="s">
        <v>2359</v>
      </c>
      <c r="F377" s="31" t="s">
        <v>941</v>
      </c>
      <c r="G377" s="40">
        <v>9.74007474E9</v>
      </c>
      <c r="H377" s="40">
        <v>9.74007474E9</v>
      </c>
      <c r="I377" s="31" t="s">
        <v>826</v>
      </c>
      <c r="J377" s="31" t="s">
        <v>2361</v>
      </c>
      <c r="K377" s="31" t="s">
        <v>2362</v>
      </c>
      <c r="L377" s="31" t="s">
        <v>2363</v>
      </c>
      <c r="M377" s="30" t="s">
        <v>854</v>
      </c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ht="18.0" customHeight="1">
      <c r="A378" s="30">
        <v>377.0</v>
      </c>
      <c r="B378" s="72">
        <v>39862.509375</v>
      </c>
      <c r="C378" s="39"/>
      <c r="D378" s="40" t="s">
        <v>2365</v>
      </c>
      <c r="E378" s="40" t="s">
        <v>2364</v>
      </c>
      <c r="F378" s="31" t="s">
        <v>1154</v>
      </c>
      <c r="G378" s="40">
        <v>9.845324118E9</v>
      </c>
      <c r="H378" s="40">
        <v>9.880352183E9</v>
      </c>
      <c r="I378" s="31" t="s">
        <v>826</v>
      </c>
      <c r="J378" s="31" t="s">
        <v>2366</v>
      </c>
      <c r="K378" s="31" t="s">
        <v>2367</v>
      </c>
      <c r="L378" s="31" t="s">
        <v>2368</v>
      </c>
      <c r="M378" s="30" t="s">
        <v>854</v>
      </c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ht="18.0" customHeight="1">
      <c r="A379" s="30">
        <v>378.0</v>
      </c>
      <c r="B379" s="72">
        <v>39862.50980324074</v>
      </c>
      <c r="C379" s="39"/>
      <c r="D379" s="40" t="s">
        <v>2295</v>
      </c>
      <c r="E379" s="40" t="s">
        <v>2369</v>
      </c>
      <c r="F379" s="31" t="s">
        <v>1954</v>
      </c>
      <c r="G379" s="40">
        <v>9.818448822E9</v>
      </c>
      <c r="H379" s="40">
        <v>4.6538E7</v>
      </c>
      <c r="I379" s="31" t="s">
        <v>826</v>
      </c>
      <c r="J379" s="31" t="s">
        <v>878</v>
      </c>
      <c r="K379" s="31" t="s">
        <v>858</v>
      </c>
      <c r="L379" s="31" t="s">
        <v>2370</v>
      </c>
      <c r="M379" s="30" t="s">
        <v>854</v>
      </c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ht="18.0" customHeight="1">
      <c r="A380" s="30">
        <v>379.0</v>
      </c>
      <c r="B380" s="72">
        <v>39862.580462962964</v>
      </c>
      <c r="C380" s="39">
        <v>39865.826377314814</v>
      </c>
      <c r="D380" s="40" t="s">
        <v>2372</v>
      </c>
      <c r="E380" s="40" t="s">
        <v>2371</v>
      </c>
      <c r="F380" s="31" t="s">
        <v>929</v>
      </c>
      <c r="G380" s="40">
        <v>9.780299194E9</v>
      </c>
      <c r="H380" s="40">
        <v>9.780299194E9</v>
      </c>
      <c r="I380" s="31" t="s">
        <v>826</v>
      </c>
      <c r="J380" s="31" t="s">
        <v>1068</v>
      </c>
      <c r="K380" s="31" t="s">
        <v>1008</v>
      </c>
      <c r="L380" s="31" t="s">
        <v>2373</v>
      </c>
      <c r="M380" s="30" t="s">
        <v>830</v>
      </c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ht="18.0" customHeight="1">
      <c r="A381" s="30">
        <v>380.0</v>
      </c>
      <c r="B381" s="72">
        <v>39862.59248842593</v>
      </c>
      <c r="C381" s="39"/>
      <c r="D381" s="40" t="s">
        <v>2375</v>
      </c>
      <c r="E381" s="40" t="s">
        <v>2374</v>
      </c>
      <c r="F381" s="31" t="s">
        <v>2376</v>
      </c>
      <c r="G381" s="40">
        <v>416155.0</v>
      </c>
      <c r="H381" s="40">
        <v>9.871365526E9</v>
      </c>
      <c r="I381" s="31" t="s">
        <v>826</v>
      </c>
      <c r="J381" s="31" t="s">
        <v>1756</v>
      </c>
      <c r="K381" s="31" t="s">
        <v>1757</v>
      </c>
      <c r="L381" s="31" t="s">
        <v>2377</v>
      </c>
      <c r="M381" s="30" t="s">
        <v>854</v>
      </c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ht="18.0" customHeight="1">
      <c r="A382" s="30">
        <v>381.0</v>
      </c>
      <c r="B382" s="72">
        <v>39862.61744212963</v>
      </c>
      <c r="C382" s="39"/>
      <c r="D382" s="40" t="s">
        <v>2379</v>
      </c>
      <c r="E382" s="40" t="s">
        <v>2378</v>
      </c>
      <c r="F382" s="31" t="s">
        <v>2380</v>
      </c>
      <c r="G382" s="40">
        <v>2323943.0</v>
      </c>
      <c r="H382" s="40">
        <v>9.988577463E9</v>
      </c>
      <c r="I382" s="31" t="s">
        <v>826</v>
      </c>
      <c r="J382" s="31" t="s">
        <v>2381</v>
      </c>
      <c r="K382" s="31" t="s">
        <v>975</v>
      </c>
      <c r="L382" s="31" t="s">
        <v>2382</v>
      </c>
      <c r="M382" s="30" t="s">
        <v>854</v>
      </c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ht="18.0" customHeight="1">
      <c r="A383" s="30">
        <v>382.0</v>
      </c>
      <c r="B383" s="72">
        <v>39862.620416666665</v>
      </c>
      <c r="C383" s="39"/>
      <c r="D383" s="40" t="s">
        <v>2384</v>
      </c>
      <c r="E383" s="40" t="s">
        <v>2383</v>
      </c>
      <c r="F383" s="31" t="s">
        <v>862</v>
      </c>
      <c r="G383" s="40">
        <v>2.2244711E7</v>
      </c>
      <c r="H383" s="40">
        <v>2.2244315E7</v>
      </c>
      <c r="I383" s="31" t="s">
        <v>826</v>
      </c>
      <c r="J383" s="31" t="s">
        <v>2385</v>
      </c>
      <c r="K383" s="31" t="s">
        <v>1028</v>
      </c>
      <c r="L383" s="31" t="s">
        <v>2386</v>
      </c>
      <c r="M383" s="30" t="s">
        <v>938</v>
      </c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ht="18.0" customHeight="1">
      <c r="A384" s="30">
        <v>383.0</v>
      </c>
      <c r="B384" s="72">
        <v>39862.62876157407</v>
      </c>
      <c r="C384" s="39"/>
      <c r="D384" s="40" t="s">
        <v>2388</v>
      </c>
      <c r="E384" s="40" t="s">
        <v>2387</v>
      </c>
      <c r="F384" s="31" t="s">
        <v>1623</v>
      </c>
      <c r="G384" s="40">
        <v>9.888110115E9</v>
      </c>
      <c r="H384" s="40">
        <v>9.464748675E9</v>
      </c>
      <c r="I384" s="31" t="s">
        <v>826</v>
      </c>
      <c r="J384" s="31" t="s">
        <v>2389</v>
      </c>
      <c r="K384" s="31" t="s">
        <v>840</v>
      </c>
      <c r="L384" s="31" t="s">
        <v>2390</v>
      </c>
      <c r="M384" s="30" t="s">
        <v>854</v>
      </c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ht="18.0" customHeight="1">
      <c r="A385" s="30">
        <v>384.0</v>
      </c>
      <c r="B385" s="72">
        <v>39862.647199074076</v>
      </c>
      <c r="C385" s="39"/>
      <c r="D385" s="40" t="s">
        <v>2392</v>
      </c>
      <c r="E385" s="40" t="s">
        <v>2391</v>
      </c>
      <c r="F385" s="31" t="s">
        <v>2393</v>
      </c>
      <c r="G385" s="40">
        <v>9.632013397E9</v>
      </c>
      <c r="H385" s="40">
        <v>9.986012652E9</v>
      </c>
      <c r="I385" s="31" t="s">
        <v>826</v>
      </c>
      <c r="J385" s="31" t="s">
        <v>2394</v>
      </c>
      <c r="K385" s="31" t="s">
        <v>1008</v>
      </c>
      <c r="L385" s="31" t="s">
        <v>2395</v>
      </c>
      <c r="M385" s="30" t="s">
        <v>854</v>
      </c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ht="18.0" customHeight="1">
      <c r="A386" s="30">
        <v>385.0</v>
      </c>
      <c r="B386" s="72">
        <v>39862.65178240741</v>
      </c>
      <c r="C386" s="39"/>
      <c r="D386" s="40" t="s">
        <v>1509</v>
      </c>
      <c r="E386" s="40" t="s">
        <v>2396</v>
      </c>
      <c r="F386" s="31" t="s">
        <v>1340</v>
      </c>
      <c r="G386" s="40">
        <v>2.3868376E7</v>
      </c>
      <c r="H386" s="40">
        <v>9.810128776E9</v>
      </c>
      <c r="I386" s="31" t="s">
        <v>826</v>
      </c>
      <c r="J386" s="31" t="s">
        <v>883</v>
      </c>
      <c r="K386" s="31" t="s">
        <v>858</v>
      </c>
      <c r="L386" s="31" t="s">
        <v>2397</v>
      </c>
      <c r="M386" s="30" t="s">
        <v>854</v>
      </c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ht="18.0" customHeight="1">
      <c r="A387" s="30">
        <v>386.0</v>
      </c>
      <c r="B387" s="72">
        <v>39862.68466435185</v>
      </c>
      <c r="C387" s="39"/>
      <c r="D387" s="40" t="s">
        <v>2399</v>
      </c>
      <c r="E387" s="40" t="s">
        <v>2398</v>
      </c>
      <c r="F387" s="31" t="s">
        <v>1041</v>
      </c>
      <c r="G387" s="40">
        <v>9.815128791E9</v>
      </c>
      <c r="H387" s="40">
        <v>9.815128791E9</v>
      </c>
      <c r="I387" s="31" t="s">
        <v>826</v>
      </c>
      <c r="J387" s="31" t="s">
        <v>1876</v>
      </c>
      <c r="K387" s="31" t="s">
        <v>858</v>
      </c>
      <c r="L387" s="31" t="s">
        <v>2400</v>
      </c>
      <c r="M387" s="30" t="s">
        <v>854</v>
      </c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ht="18.0" customHeight="1">
      <c r="A388" s="30">
        <v>387.0</v>
      </c>
      <c r="B388" s="72">
        <v>39862.69119212963</v>
      </c>
      <c r="C388" s="39"/>
      <c r="D388" s="40" t="s">
        <v>1424</v>
      </c>
      <c r="E388" s="40" t="s">
        <v>2401</v>
      </c>
      <c r="F388" s="31" t="s">
        <v>1425</v>
      </c>
      <c r="G388" s="40">
        <v>2830135.0</v>
      </c>
      <c r="H388" s="40">
        <v>9.729050812E9</v>
      </c>
      <c r="I388" s="31" t="s">
        <v>826</v>
      </c>
      <c r="J388" s="31" t="s">
        <v>883</v>
      </c>
      <c r="K388" s="31" t="s">
        <v>858</v>
      </c>
      <c r="L388" s="31" t="s">
        <v>1426</v>
      </c>
      <c r="M388" s="30" t="s">
        <v>854</v>
      </c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ht="18.0" customHeight="1">
      <c r="A389" s="30">
        <v>388.0</v>
      </c>
      <c r="B389" s="72">
        <v>39862.71518518519</v>
      </c>
      <c r="C389" s="39"/>
      <c r="D389" s="40" t="s">
        <v>605</v>
      </c>
      <c r="E389" s="40" t="s">
        <v>2402</v>
      </c>
      <c r="F389" s="31" t="s">
        <v>1041</v>
      </c>
      <c r="G389" s="40">
        <v>9.988331852E9</v>
      </c>
      <c r="H389" s="40">
        <v>9.988331852E9</v>
      </c>
      <c r="I389" s="31" t="s">
        <v>826</v>
      </c>
      <c r="J389" s="31" t="s">
        <v>1275</v>
      </c>
      <c r="K389" s="31" t="s">
        <v>975</v>
      </c>
      <c r="L389" s="31">
        <v>9.988331852E9</v>
      </c>
      <c r="M389" s="30" t="s">
        <v>854</v>
      </c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ht="18.0" customHeight="1">
      <c r="A390" s="30">
        <v>389.0</v>
      </c>
      <c r="B390" s="72">
        <v>39862.72736111111</v>
      </c>
      <c r="C390" s="39">
        <v>39863.74019675926</v>
      </c>
      <c r="D390" s="40" t="s">
        <v>2404</v>
      </c>
      <c r="E390" s="40" t="s">
        <v>2403</v>
      </c>
      <c r="F390" s="31" t="s">
        <v>1384</v>
      </c>
      <c r="G390" s="40">
        <v>2.024202218E9</v>
      </c>
      <c r="H390" s="40">
        <v>2.024229261E9</v>
      </c>
      <c r="I390" s="31" t="s">
        <v>826</v>
      </c>
      <c r="J390" s="31" t="s">
        <v>2405</v>
      </c>
      <c r="K390" s="31" t="s">
        <v>943</v>
      </c>
      <c r="L390" s="31" t="s">
        <v>2406</v>
      </c>
      <c r="M390" s="30" t="s">
        <v>830</v>
      </c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ht="18.0" customHeight="1">
      <c r="A391" s="30">
        <v>390.0</v>
      </c>
      <c r="B391" s="72">
        <v>39862.73002314815</v>
      </c>
      <c r="C391" s="39"/>
      <c r="D391" s="40" t="s">
        <v>2408</v>
      </c>
      <c r="E391" s="40" t="s">
        <v>2407</v>
      </c>
      <c r="F391" s="31" t="s">
        <v>955</v>
      </c>
      <c r="G391" s="40">
        <v>9.923121543E9</v>
      </c>
      <c r="H391" s="40">
        <v>9.923121543E9</v>
      </c>
      <c r="I391" s="31" t="s">
        <v>826</v>
      </c>
      <c r="J391" s="31" t="s">
        <v>883</v>
      </c>
      <c r="K391" s="31" t="s">
        <v>858</v>
      </c>
      <c r="L391" s="31" t="s">
        <v>2409</v>
      </c>
      <c r="M391" s="30" t="s">
        <v>854</v>
      </c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ht="18.0" customHeight="1">
      <c r="A392" s="30">
        <v>391.0</v>
      </c>
      <c r="B392" s="72">
        <v>39862.781377314815</v>
      </c>
      <c r="C392" s="39"/>
      <c r="D392" s="40" t="s">
        <v>2411</v>
      </c>
      <c r="E392" s="40" t="s">
        <v>2410</v>
      </c>
      <c r="F392" s="31" t="s">
        <v>908</v>
      </c>
      <c r="G392" s="40">
        <v>9.871406363E9</v>
      </c>
      <c r="H392" s="40">
        <v>9.871406363E9</v>
      </c>
      <c r="I392" s="31" t="s">
        <v>826</v>
      </c>
      <c r="J392" s="31" t="s">
        <v>1222</v>
      </c>
      <c r="K392" s="31" t="s">
        <v>1028</v>
      </c>
      <c r="L392" s="31" t="s">
        <v>2412</v>
      </c>
      <c r="M392" s="30" t="s">
        <v>854</v>
      </c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ht="18.0" customHeight="1">
      <c r="A393" s="30">
        <v>392.0</v>
      </c>
      <c r="B393" s="72">
        <v>39862.78702546296</v>
      </c>
      <c r="C393" s="39"/>
      <c r="D393" s="40" t="s">
        <v>2414</v>
      </c>
      <c r="E393" s="40" t="s">
        <v>2413</v>
      </c>
      <c r="F393" s="31" t="s">
        <v>941</v>
      </c>
      <c r="G393" s="40">
        <v>9.845182644E9</v>
      </c>
      <c r="H393" s="40">
        <v>9.880158853E9</v>
      </c>
      <c r="I393" s="31" t="s">
        <v>826</v>
      </c>
      <c r="J393" s="31" t="s">
        <v>2415</v>
      </c>
      <c r="K393" s="31" t="s">
        <v>828</v>
      </c>
      <c r="L393" s="31" t="s">
        <v>2416</v>
      </c>
      <c r="M393" s="30" t="s">
        <v>854</v>
      </c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ht="18.0" customHeight="1">
      <c r="A394" s="30">
        <v>393.0</v>
      </c>
      <c r="B394" s="72">
        <v>39862.80438657408</v>
      </c>
      <c r="C394" s="39"/>
      <c r="D394" s="40" t="s">
        <v>2418</v>
      </c>
      <c r="E394" s="40" t="s">
        <v>2417</v>
      </c>
      <c r="F394" s="31" t="s">
        <v>833</v>
      </c>
      <c r="G394" s="40">
        <v>2.3516603E7</v>
      </c>
      <c r="H394" s="40">
        <v>9.811015573E9</v>
      </c>
      <c r="I394" s="31" t="s">
        <v>826</v>
      </c>
      <c r="J394" s="31" t="s">
        <v>2419</v>
      </c>
      <c r="K394" s="31" t="s">
        <v>1435</v>
      </c>
      <c r="L394" s="31" t="s">
        <v>2420</v>
      </c>
      <c r="M394" s="30" t="s">
        <v>854</v>
      </c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ht="18.0" customHeight="1">
      <c r="A395" s="30">
        <v>394.0</v>
      </c>
      <c r="B395" s="72">
        <v>39862.82913194445</v>
      </c>
      <c r="C395" s="39"/>
      <c r="D395" s="40" t="s">
        <v>2422</v>
      </c>
      <c r="E395" s="40" t="s">
        <v>2421</v>
      </c>
      <c r="F395" s="31" t="s">
        <v>833</v>
      </c>
      <c r="G395" s="40">
        <v>9.891740007E9</v>
      </c>
      <c r="H395" s="40">
        <v>9.891740007E9</v>
      </c>
      <c r="I395" s="31" t="s">
        <v>826</v>
      </c>
      <c r="J395" s="31" t="s">
        <v>2423</v>
      </c>
      <c r="K395" s="31" t="s">
        <v>1703</v>
      </c>
      <c r="L395" s="31" t="s">
        <v>2424</v>
      </c>
      <c r="M395" s="30" t="s">
        <v>854</v>
      </c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ht="18.0" customHeight="1">
      <c r="A396" s="30">
        <v>395.0</v>
      </c>
      <c r="B396" s="72">
        <v>39862.91842592593</v>
      </c>
      <c r="C396" s="39"/>
      <c r="D396" s="40" t="s">
        <v>2426</v>
      </c>
      <c r="E396" s="40" t="s">
        <v>2425</v>
      </c>
      <c r="F396" s="31" t="s">
        <v>891</v>
      </c>
      <c r="G396" s="40">
        <v>9.868060395E9</v>
      </c>
      <c r="H396" s="40">
        <v>9.999392291E9</v>
      </c>
      <c r="I396" s="31" t="s">
        <v>826</v>
      </c>
      <c r="J396" s="31" t="s">
        <v>2427</v>
      </c>
      <c r="K396" s="31" t="s">
        <v>975</v>
      </c>
      <c r="L396" s="31" t="s">
        <v>2428</v>
      </c>
      <c r="M396" s="30" t="s">
        <v>894</v>
      </c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ht="18.0" customHeight="1">
      <c r="A397" s="30">
        <v>396.0</v>
      </c>
      <c r="B397" s="72">
        <v>39863.416041666664</v>
      </c>
      <c r="C397" s="39"/>
      <c r="D397" s="40" t="s">
        <v>2430</v>
      </c>
      <c r="E397" s="40" t="s">
        <v>2429</v>
      </c>
      <c r="F397" s="31" t="s">
        <v>934</v>
      </c>
      <c r="G397" s="40">
        <v>2.646086E7</v>
      </c>
      <c r="H397" s="40">
        <v>9.87345462E9</v>
      </c>
      <c r="I397" s="31" t="s">
        <v>826</v>
      </c>
      <c r="J397" s="31" t="s">
        <v>2431</v>
      </c>
      <c r="K397" s="31" t="s">
        <v>1247</v>
      </c>
      <c r="L397" s="31" t="s">
        <v>2432</v>
      </c>
      <c r="M397" s="30" t="s">
        <v>854</v>
      </c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ht="18.0" customHeight="1">
      <c r="A398" s="30">
        <v>397.0</v>
      </c>
      <c r="B398" s="72">
        <v>39863.461018518516</v>
      </c>
      <c r="C398" s="39"/>
      <c r="D398" s="40" t="s">
        <v>2434</v>
      </c>
      <c r="E398" s="40" t="s">
        <v>2433</v>
      </c>
      <c r="F398" s="31" t="s">
        <v>1154</v>
      </c>
      <c r="G398" s="40">
        <v>2.6632953E7</v>
      </c>
      <c r="H398" s="40">
        <v>9.742481006E9</v>
      </c>
      <c r="I398" s="31" t="s">
        <v>826</v>
      </c>
      <c r="J398" s="31" t="s">
        <v>1007</v>
      </c>
      <c r="K398" s="31" t="s">
        <v>1008</v>
      </c>
      <c r="L398" s="31" t="s">
        <v>2435</v>
      </c>
      <c r="M398" s="30" t="s">
        <v>854</v>
      </c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ht="18.0" customHeight="1">
      <c r="A399" s="30">
        <v>398.0</v>
      </c>
      <c r="B399" s="72">
        <v>39863.47204861111</v>
      </c>
      <c r="C399" s="39"/>
      <c r="D399" s="40" t="s">
        <v>734</v>
      </c>
      <c r="E399" s="40" t="s">
        <v>2436</v>
      </c>
      <c r="F399" s="31" t="s">
        <v>833</v>
      </c>
      <c r="G399" s="40">
        <v>3.0886716E7</v>
      </c>
      <c r="H399" s="40">
        <v>9.999339337E9</v>
      </c>
      <c r="I399" s="31" t="s">
        <v>826</v>
      </c>
      <c r="J399" s="31" t="s">
        <v>2437</v>
      </c>
      <c r="K399" s="31" t="s">
        <v>846</v>
      </c>
      <c r="L399" s="31" t="s">
        <v>2438</v>
      </c>
      <c r="M399" s="30" t="s">
        <v>854</v>
      </c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ht="18.0" customHeight="1">
      <c r="A400" s="30">
        <v>399.0</v>
      </c>
      <c r="B400" s="72">
        <v>39863.498020833336</v>
      </c>
      <c r="C400" s="39"/>
      <c r="D400" s="40" t="s">
        <v>2440</v>
      </c>
      <c r="E400" s="40" t="s">
        <v>2439</v>
      </c>
      <c r="F400" s="31" t="s">
        <v>1046</v>
      </c>
      <c r="G400" s="40">
        <v>9.886561422E9</v>
      </c>
      <c r="H400" s="40">
        <v>9.845049108E9</v>
      </c>
      <c r="I400" s="31" t="s">
        <v>826</v>
      </c>
      <c r="J400" s="31" t="s">
        <v>2441</v>
      </c>
      <c r="K400" s="31" t="s">
        <v>846</v>
      </c>
      <c r="L400" s="31" t="s">
        <v>2442</v>
      </c>
      <c r="M400" s="30" t="s">
        <v>854</v>
      </c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ht="18.0" customHeight="1">
      <c r="A401" s="30">
        <v>400.0</v>
      </c>
      <c r="B401" s="72">
        <v>39863.5024537037</v>
      </c>
      <c r="C401" s="39"/>
      <c r="D401" s="40" t="s">
        <v>2444</v>
      </c>
      <c r="E401" s="40" t="s">
        <v>2443</v>
      </c>
      <c r="F401" s="31" t="s">
        <v>929</v>
      </c>
      <c r="G401" s="40">
        <v>2742594.0</v>
      </c>
      <c r="H401" s="40">
        <v>2742594.0</v>
      </c>
      <c r="I401" s="31" t="s">
        <v>826</v>
      </c>
      <c r="J401" s="31" t="s">
        <v>2445</v>
      </c>
      <c r="K401" s="31" t="s">
        <v>840</v>
      </c>
      <c r="L401" s="31" t="s">
        <v>2446</v>
      </c>
      <c r="M401" s="30" t="s">
        <v>854</v>
      </c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ht="18.0" customHeight="1">
      <c r="A402" s="30">
        <v>401.0</v>
      </c>
      <c r="B402" s="72">
        <v>39863.51663194445</v>
      </c>
      <c r="C402" s="39"/>
      <c r="D402" s="40" t="s">
        <v>658</v>
      </c>
      <c r="E402" s="40" t="s">
        <v>2447</v>
      </c>
      <c r="F402" s="31" t="s">
        <v>1092</v>
      </c>
      <c r="G402" s="40">
        <v>9.814161916E9</v>
      </c>
      <c r="H402" s="40">
        <v>9.815061916E9</v>
      </c>
      <c r="I402" s="31" t="s">
        <v>826</v>
      </c>
      <c r="J402" s="31" t="s">
        <v>2448</v>
      </c>
      <c r="K402" s="31" t="s">
        <v>1435</v>
      </c>
      <c r="L402" s="31" t="s">
        <v>2449</v>
      </c>
      <c r="M402" s="30" t="s">
        <v>894</v>
      </c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ht="18.0" customHeight="1">
      <c r="A403" s="30">
        <v>402.0</v>
      </c>
      <c r="B403" s="72">
        <v>39863.517534722225</v>
      </c>
      <c r="C403" s="39">
        <v>39867.71623842593</v>
      </c>
      <c r="D403" s="40" t="s">
        <v>605</v>
      </c>
      <c r="E403" s="40" t="s">
        <v>2450</v>
      </c>
      <c r="F403" s="31" t="s">
        <v>2451</v>
      </c>
      <c r="G403" s="40">
        <v>9.915000708E9</v>
      </c>
      <c r="H403" s="40">
        <v>9.855685878E9</v>
      </c>
      <c r="I403" s="31" t="s">
        <v>826</v>
      </c>
      <c r="J403" s="31" t="s">
        <v>2452</v>
      </c>
      <c r="K403" s="31" t="s">
        <v>828</v>
      </c>
      <c r="L403" s="31" t="s">
        <v>2453</v>
      </c>
      <c r="M403" s="30" t="s">
        <v>830</v>
      </c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ht="18.0" customHeight="1">
      <c r="A404" s="30">
        <v>403.0</v>
      </c>
      <c r="B404" s="72">
        <v>39863.53293981482</v>
      </c>
      <c r="C404" s="39"/>
      <c r="D404" s="40" t="s">
        <v>1760</v>
      </c>
      <c r="E404" s="40" t="s">
        <v>2454</v>
      </c>
      <c r="F404" s="31" t="s">
        <v>1623</v>
      </c>
      <c r="G404" s="40">
        <v>2229230.0</v>
      </c>
      <c r="H404" s="40">
        <v>9.888558445E9</v>
      </c>
      <c r="I404" s="31" t="s">
        <v>826</v>
      </c>
      <c r="J404" s="31" t="s">
        <v>1841</v>
      </c>
      <c r="K404" s="31" t="s">
        <v>840</v>
      </c>
      <c r="L404" s="31" t="s">
        <v>2455</v>
      </c>
      <c r="M404" s="30" t="s">
        <v>854</v>
      </c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ht="18.0" customHeight="1">
      <c r="A405" s="30">
        <v>404.0</v>
      </c>
      <c r="B405" s="72">
        <v>39863.53295138889</v>
      </c>
      <c r="C405" s="39"/>
      <c r="D405" s="40" t="s">
        <v>2457</v>
      </c>
      <c r="E405" s="40" t="s">
        <v>2456</v>
      </c>
      <c r="F405" s="31" t="s">
        <v>934</v>
      </c>
      <c r="G405" s="40">
        <v>9.871980478E9</v>
      </c>
      <c r="H405" s="40">
        <v>9.871980478E9</v>
      </c>
      <c r="I405" s="31" t="s">
        <v>826</v>
      </c>
      <c r="J405" s="31" t="s">
        <v>2458</v>
      </c>
      <c r="K405" s="31" t="s">
        <v>846</v>
      </c>
      <c r="L405" s="31" t="s">
        <v>2459</v>
      </c>
      <c r="M405" s="30" t="s">
        <v>854</v>
      </c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ht="18.0" customHeight="1">
      <c r="A406" s="30">
        <v>405.0</v>
      </c>
      <c r="B406" s="72">
        <v>39863.53822916667</v>
      </c>
      <c r="C406" s="39"/>
      <c r="D406" s="40" t="s">
        <v>2461</v>
      </c>
      <c r="E406" s="40" t="s">
        <v>2460</v>
      </c>
      <c r="F406" s="31" t="s">
        <v>2462</v>
      </c>
      <c r="G406" s="40">
        <v>9.915454411E9</v>
      </c>
      <c r="H406" s="40">
        <v>9.46452184E9</v>
      </c>
      <c r="I406" s="31" t="s">
        <v>826</v>
      </c>
      <c r="J406" s="31" t="s">
        <v>883</v>
      </c>
      <c r="K406" s="31" t="s">
        <v>858</v>
      </c>
      <c r="L406" s="31" t="s">
        <v>2463</v>
      </c>
      <c r="M406" s="30" t="s">
        <v>938</v>
      </c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ht="18.0" customHeight="1">
      <c r="A407" s="30">
        <v>406.0</v>
      </c>
      <c r="B407" s="72">
        <v>39863.54803240741</v>
      </c>
      <c r="C407" s="39"/>
      <c r="D407" s="40" t="s">
        <v>2465</v>
      </c>
      <c r="E407" s="40" t="s">
        <v>2464</v>
      </c>
      <c r="F407" s="31" t="s">
        <v>955</v>
      </c>
      <c r="G407" s="40">
        <v>9.975584144E9</v>
      </c>
      <c r="H407" s="40">
        <v>9.764709068E9</v>
      </c>
      <c r="I407" s="31" t="s">
        <v>826</v>
      </c>
      <c r="J407" s="31" t="s">
        <v>989</v>
      </c>
      <c r="K407" s="31" t="s">
        <v>925</v>
      </c>
      <c r="L407" s="31" t="s">
        <v>2466</v>
      </c>
      <c r="M407" s="30" t="s">
        <v>854</v>
      </c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ht="18.0" customHeight="1">
      <c r="A408" s="30">
        <v>407.0</v>
      </c>
      <c r="B408" s="72">
        <v>39863.57581018518</v>
      </c>
      <c r="C408" s="39"/>
      <c r="D408" s="40" t="s">
        <v>2468</v>
      </c>
      <c r="E408" s="40" t="s">
        <v>2467</v>
      </c>
      <c r="F408" s="31" t="s">
        <v>1392</v>
      </c>
      <c r="G408" s="40">
        <v>9.246879633E9</v>
      </c>
      <c r="H408" s="40">
        <v>9.246879633E9</v>
      </c>
      <c r="I408" s="31" t="s">
        <v>826</v>
      </c>
      <c r="J408" s="31" t="s">
        <v>2469</v>
      </c>
      <c r="K408" s="31" t="s">
        <v>1028</v>
      </c>
      <c r="L408" s="31" t="s">
        <v>2470</v>
      </c>
      <c r="M408" s="30" t="s">
        <v>854</v>
      </c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ht="18.0" customHeight="1">
      <c r="A409" s="30">
        <v>408.0</v>
      </c>
      <c r="B409" s="72">
        <v>39863.583506944444</v>
      </c>
      <c r="C409" s="39"/>
      <c r="D409" s="40" t="s">
        <v>2472</v>
      </c>
      <c r="E409" s="40" t="s">
        <v>2471</v>
      </c>
      <c r="F409" s="31" t="s">
        <v>1335</v>
      </c>
      <c r="G409" s="40">
        <v>2.6411944E7</v>
      </c>
      <c r="H409" s="40">
        <v>9.717592388E9</v>
      </c>
      <c r="I409" s="31" t="s">
        <v>826</v>
      </c>
      <c r="J409" s="31" t="s">
        <v>2278</v>
      </c>
      <c r="K409" s="31" t="s">
        <v>858</v>
      </c>
      <c r="L409" s="31" t="s">
        <v>2473</v>
      </c>
      <c r="M409" s="30" t="s">
        <v>854</v>
      </c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ht="18.0" customHeight="1">
      <c r="A410" s="30">
        <v>409.0</v>
      </c>
      <c r="B410" s="72">
        <v>39863.58541666667</v>
      </c>
      <c r="C410" s="39"/>
      <c r="D410" s="40" t="s">
        <v>2475</v>
      </c>
      <c r="E410" s="40" t="s">
        <v>2474</v>
      </c>
      <c r="F410" s="31" t="s">
        <v>2476</v>
      </c>
      <c r="G410" s="40">
        <v>9.73300884E9</v>
      </c>
      <c r="H410" s="40">
        <v>9.73300884E9</v>
      </c>
      <c r="I410" s="31" t="s">
        <v>826</v>
      </c>
      <c r="J410" s="31" t="s">
        <v>2477</v>
      </c>
      <c r="K410" s="31" t="s">
        <v>840</v>
      </c>
      <c r="L410" s="31" t="s">
        <v>2478</v>
      </c>
      <c r="M410" s="30" t="s">
        <v>854</v>
      </c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ht="18.0" customHeight="1">
      <c r="A411" s="30">
        <v>410.0</v>
      </c>
      <c r="B411" s="72">
        <v>39863.59657407407</v>
      </c>
      <c r="C411" s="39"/>
      <c r="D411" s="40" t="s">
        <v>2480</v>
      </c>
      <c r="E411" s="40" t="s">
        <v>2479</v>
      </c>
      <c r="F411" s="31" t="s">
        <v>1092</v>
      </c>
      <c r="G411" s="40">
        <v>2483377.0</v>
      </c>
      <c r="H411" s="40">
        <v>9.417822618E9</v>
      </c>
      <c r="I411" s="31" t="s">
        <v>826</v>
      </c>
      <c r="J411" s="31" t="s">
        <v>883</v>
      </c>
      <c r="K411" s="31" t="s">
        <v>858</v>
      </c>
      <c r="L411" s="31" t="s">
        <v>2481</v>
      </c>
      <c r="M411" s="30" t="s">
        <v>854</v>
      </c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ht="18.0" customHeight="1">
      <c r="A412" s="30">
        <v>411.0</v>
      </c>
      <c r="B412" s="72">
        <v>39863.60693287037</v>
      </c>
      <c r="C412" s="39"/>
      <c r="D412" s="40" t="s">
        <v>2483</v>
      </c>
      <c r="E412" s="40" t="s">
        <v>2482</v>
      </c>
      <c r="F412" s="31" t="s">
        <v>1623</v>
      </c>
      <c r="G412" s="40">
        <v>2212200.0</v>
      </c>
      <c r="H412" s="40">
        <v>9.855229999E9</v>
      </c>
      <c r="I412" s="31" t="s">
        <v>826</v>
      </c>
      <c r="J412" s="31" t="s">
        <v>2484</v>
      </c>
      <c r="K412" s="31" t="s">
        <v>858</v>
      </c>
      <c r="L412" s="31" t="s">
        <v>2485</v>
      </c>
      <c r="M412" s="30" t="s">
        <v>854</v>
      </c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ht="18.0" customHeight="1">
      <c r="A413" s="30">
        <v>412.0</v>
      </c>
      <c r="B413" s="72">
        <v>39863.64606481481</v>
      </c>
      <c r="C413" s="39"/>
      <c r="D413" s="40" t="s">
        <v>2487</v>
      </c>
      <c r="E413" s="40" t="s">
        <v>2486</v>
      </c>
      <c r="F413" s="31" t="s">
        <v>1623</v>
      </c>
      <c r="G413" s="40">
        <v>9.8151183999E10</v>
      </c>
      <c r="H413" s="40">
        <v>9.855229999E9</v>
      </c>
      <c r="I413" s="31" t="s">
        <v>826</v>
      </c>
      <c r="J413" s="31" t="s">
        <v>2302</v>
      </c>
      <c r="K413" s="31" t="s">
        <v>858</v>
      </c>
      <c r="L413" s="31" t="s">
        <v>2488</v>
      </c>
      <c r="M413" s="30" t="s">
        <v>854</v>
      </c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ht="18.0" customHeight="1">
      <c r="A414" s="30">
        <v>413.0</v>
      </c>
      <c r="B414" s="72">
        <v>39863.65309027778</v>
      </c>
      <c r="C414" s="39">
        <v>39867.70675925926</v>
      </c>
      <c r="D414" s="40" t="s">
        <v>2490</v>
      </c>
      <c r="E414" s="40" t="s">
        <v>2489</v>
      </c>
      <c r="F414" s="31" t="s">
        <v>833</v>
      </c>
      <c r="G414" s="40">
        <v>2.5526454E7</v>
      </c>
      <c r="H414" s="40">
        <v>9.911746001E9</v>
      </c>
      <c r="I414" s="31" t="s">
        <v>826</v>
      </c>
      <c r="J414" s="31" t="s">
        <v>2491</v>
      </c>
      <c r="K414" s="31" t="s">
        <v>2492</v>
      </c>
      <c r="L414" s="31" t="s">
        <v>2493</v>
      </c>
      <c r="M414" s="30" t="s">
        <v>830</v>
      </c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ht="18.0" customHeight="1">
      <c r="A415" s="30">
        <v>414.0</v>
      </c>
      <c r="B415" s="72">
        <v>39863.66856481481</v>
      </c>
      <c r="C415" s="39">
        <v>39864.49922453704</v>
      </c>
      <c r="D415" s="40" t="s">
        <v>2495</v>
      </c>
      <c r="E415" s="40" t="s">
        <v>2494</v>
      </c>
      <c r="F415" s="31" t="s">
        <v>1316</v>
      </c>
      <c r="G415" s="40">
        <v>9.212449988E9</v>
      </c>
      <c r="H415" s="40">
        <v>9.899889988E9</v>
      </c>
      <c r="I415" s="31" t="s">
        <v>826</v>
      </c>
      <c r="J415" s="31" t="s">
        <v>2496</v>
      </c>
      <c r="K415" s="31" t="s">
        <v>2497</v>
      </c>
      <c r="L415" s="31" t="s">
        <v>2498</v>
      </c>
      <c r="M415" s="30" t="s">
        <v>830</v>
      </c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ht="18.0" customHeight="1">
      <c r="A416" s="30">
        <v>415.0</v>
      </c>
      <c r="B416" s="72">
        <v>39863.67506944444</v>
      </c>
      <c r="C416" s="39"/>
      <c r="D416" s="40" t="s">
        <v>2500</v>
      </c>
      <c r="E416" s="40" t="s">
        <v>2499</v>
      </c>
      <c r="F416" s="31" t="s">
        <v>833</v>
      </c>
      <c r="G416" s="40">
        <v>9.91099101E9</v>
      </c>
      <c r="H416" s="40">
        <v>9.899021101E9</v>
      </c>
      <c r="I416" s="31" t="s">
        <v>826</v>
      </c>
      <c r="J416" s="31" t="s">
        <v>1100</v>
      </c>
      <c r="K416" s="31" t="s">
        <v>840</v>
      </c>
      <c r="L416" s="31" t="s">
        <v>2501</v>
      </c>
      <c r="M416" s="30" t="s">
        <v>894</v>
      </c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ht="18.0" customHeight="1">
      <c r="A417" s="30">
        <v>416.0</v>
      </c>
      <c r="B417" s="72">
        <v>39863.680138888885</v>
      </c>
      <c r="C417" s="39"/>
      <c r="D417" s="40" t="s">
        <v>2503</v>
      </c>
      <c r="E417" s="40" t="s">
        <v>2502</v>
      </c>
      <c r="F417" s="31" t="s">
        <v>941</v>
      </c>
      <c r="G417" s="40">
        <v>2.5216066E7</v>
      </c>
      <c r="H417" s="40">
        <v>8.04148595E9</v>
      </c>
      <c r="I417" s="31" t="s">
        <v>826</v>
      </c>
      <c r="J417" s="31" t="s">
        <v>2504</v>
      </c>
      <c r="K417" s="31" t="s">
        <v>1331</v>
      </c>
      <c r="L417" s="31" t="s">
        <v>2505</v>
      </c>
      <c r="M417" s="30" t="s">
        <v>854</v>
      </c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ht="18.0" customHeight="1">
      <c r="A418" s="30">
        <v>417.0</v>
      </c>
      <c r="B418" s="72">
        <v>39863.680925925924</v>
      </c>
      <c r="C418" s="39">
        <v>39867.623402777775</v>
      </c>
      <c r="D418" s="40" t="s">
        <v>2507</v>
      </c>
      <c r="E418" s="40" t="s">
        <v>2506</v>
      </c>
      <c r="F418" s="31" t="s">
        <v>1041</v>
      </c>
      <c r="G418" s="40">
        <v>9.463247275E9</v>
      </c>
      <c r="H418" s="40">
        <v>9.463247275E9</v>
      </c>
      <c r="I418" s="31" t="s">
        <v>826</v>
      </c>
      <c r="J418" s="31" t="s">
        <v>2508</v>
      </c>
      <c r="K418" s="31" t="s">
        <v>975</v>
      </c>
      <c r="L418" s="31" t="s">
        <v>2509</v>
      </c>
      <c r="M418" s="30" t="s">
        <v>830</v>
      </c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ht="18.0" customHeight="1">
      <c r="A419" s="30">
        <v>418.0</v>
      </c>
      <c r="B419" s="72">
        <v>39863.71471064815</v>
      </c>
      <c r="C419" s="39"/>
      <c r="D419" s="40" t="s">
        <v>1359</v>
      </c>
      <c r="E419" s="40" t="s">
        <v>2510</v>
      </c>
      <c r="F419" s="31" t="s">
        <v>833</v>
      </c>
      <c r="G419" s="40">
        <v>3.088751E7</v>
      </c>
      <c r="H419" s="40">
        <v>9.91194651E9</v>
      </c>
      <c r="I419" s="31" t="s">
        <v>826</v>
      </c>
      <c r="J419" s="31" t="s">
        <v>883</v>
      </c>
      <c r="K419" s="31" t="s">
        <v>858</v>
      </c>
      <c r="L419" s="31" t="s">
        <v>2511</v>
      </c>
      <c r="M419" s="30" t="s">
        <v>854</v>
      </c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ht="18.0" customHeight="1">
      <c r="A420" s="30">
        <v>419.0</v>
      </c>
      <c r="B420" s="72">
        <v>39863.716516203705</v>
      </c>
      <c r="C420" s="39"/>
      <c r="D420" s="40" t="s">
        <v>1305</v>
      </c>
      <c r="E420" s="40" t="s">
        <v>2512</v>
      </c>
      <c r="F420" s="31" t="s">
        <v>833</v>
      </c>
      <c r="G420" s="40">
        <v>9.91194651E9</v>
      </c>
      <c r="H420" s="40"/>
      <c r="I420" s="31" t="s">
        <v>826</v>
      </c>
      <c r="J420" s="31" t="s">
        <v>883</v>
      </c>
      <c r="K420" s="31" t="s">
        <v>858</v>
      </c>
      <c r="L420" s="31" t="s">
        <v>1306</v>
      </c>
      <c r="M420" s="30" t="s">
        <v>854</v>
      </c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ht="18.0" customHeight="1">
      <c r="A421" s="30">
        <v>420.0</v>
      </c>
      <c r="B421" s="72">
        <v>39863.72068287037</v>
      </c>
      <c r="C421" s="39"/>
      <c r="D421" s="40" t="s">
        <v>2295</v>
      </c>
      <c r="E421" s="40" t="s">
        <v>2513</v>
      </c>
      <c r="F421" s="31" t="s">
        <v>1954</v>
      </c>
      <c r="G421" s="40">
        <v>9.818448822E9</v>
      </c>
      <c r="H421" s="40">
        <v>4.6538E7</v>
      </c>
      <c r="I421" s="31" t="s">
        <v>826</v>
      </c>
      <c r="J421" s="31" t="s">
        <v>878</v>
      </c>
      <c r="K421" s="31" t="s">
        <v>858</v>
      </c>
      <c r="L421" s="31" t="s">
        <v>2514</v>
      </c>
      <c r="M421" s="30" t="s">
        <v>854</v>
      </c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ht="18.0" customHeight="1">
      <c r="A422" s="30">
        <v>421.0</v>
      </c>
      <c r="B422" s="72">
        <v>39863.7512037037</v>
      </c>
      <c r="C422" s="39">
        <v>39867.703622685185</v>
      </c>
      <c r="D422" s="40" t="s">
        <v>2516</v>
      </c>
      <c r="E422" s="40" t="s">
        <v>2515</v>
      </c>
      <c r="F422" s="31" t="s">
        <v>1057</v>
      </c>
      <c r="G422" s="40">
        <v>2.2275849E7</v>
      </c>
      <c r="H422" s="40">
        <v>9.903899836E9</v>
      </c>
      <c r="I422" s="31" t="s">
        <v>826</v>
      </c>
      <c r="J422" s="31" t="s">
        <v>2517</v>
      </c>
      <c r="K422" s="31" t="s">
        <v>975</v>
      </c>
      <c r="L422" s="31" t="s">
        <v>2518</v>
      </c>
      <c r="M422" s="30" t="s">
        <v>830</v>
      </c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ht="18.0" customHeight="1">
      <c r="A423" s="30">
        <v>422.0</v>
      </c>
      <c r="B423" s="72">
        <v>39863.76331018518</v>
      </c>
      <c r="C423" s="39"/>
      <c r="D423" s="40" t="s">
        <v>2520</v>
      </c>
      <c r="E423" s="40" t="s">
        <v>2519</v>
      </c>
      <c r="F423" s="31" t="s">
        <v>2179</v>
      </c>
      <c r="G423" s="40">
        <v>9.007437621E9</v>
      </c>
      <c r="H423" s="40">
        <v>9.906620555E9</v>
      </c>
      <c r="I423" s="31" t="s">
        <v>826</v>
      </c>
      <c r="J423" s="31" t="s">
        <v>1522</v>
      </c>
      <c r="K423" s="31" t="s">
        <v>828</v>
      </c>
      <c r="L423" s="31" t="s">
        <v>2521</v>
      </c>
      <c r="M423" s="30" t="s">
        <v>854</v>
      </c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ht="18.0" customHeight="1">
      <c r="A424" s="30">
        <v>423.0</v>
      </c>
      <c r="B424" s="72">
        <v>39863.7725462963</v>
      </c>
      <c r="C424" s="39"/>
      <c r="D424" s="40" t="s">
        <v>2298</v>
      </c>
      <c r="E424" s="40" t="s">
        <v>2522</v>
      </c>
      <c r="F424" s="31" t="s">
        <v>955</v>
      </c>
      <c r="G424" s="40">
        <v>9.657714023E9</v>
      </c>
      <c r="H424" s="40">
        <v>9.65771402E9</v>
      </c>
      <c r="I424" s="31" t="s">
        <v>826</v>
      </c>
      <c r="J424" s="31" t="s">
        <v>1411</v>
      </c>
      <c r="K424" s="31" t="s">
        <v>1008</v>
      </c>
      <c r="L424" s="31" t="s">
        <v>2299</v>
      </c>
      <c r="M424" s="30" t="s">
        <v>854</v>
      </c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ht="18.0" customHeight="1">
      <c r="A425" s="30">
        <v>424.0</v>
      </c>
      <c r="B425" s="72">
        <v>39863.79935185185</v>
      </c>
      <c r="C425" s="39"/>
      <c r="D425" s="40" t="s">
        <v>601</v>
      </c>
      <c r="E425" s="40" t="s">
        <v>2523</v>
      </c>
      <c r="F425" s="31" t="s">
        <v>833</v>
      </c>
      <c r="G425" s="40">
        <v>9.910493931E9</v>
      </c>
      <c r="H425" s="40">
        <v>9.8111592E9</v>
      </c>
      <c r="I425" s="31" t="s">
        <v>826</v>
      </c>
      <c r="J425" s="31" t="s">
        <v>2524</v>
      </c>
      <c r="K425" s="31" t="s">
        <v>957</v>
      </c>
      <c r="L425" s="31" t="s">
        <v>2525</v>
      </c>
      <c r="M425" s="30" t="s">
        <v>854</v>
      </c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ht="18.0" customHeight="1">
      <c r="A426" s="30">
        <v>425.0</v>
      </c>
      <c r="B426" s="72">
        <v>39863.89</v>
      </c>
      <c r="C426" s="39"/>
      <c r="D426" s="40" t="s">
        <v>2527</v>
      </c>
      <c r="E426" s="40" t="s">
        <v>2526</v>
      </c>
      <c r="F426" s="31" t="s">
        <v>833</v>
      </c>
      <c r="G426" s="40">
        <v>9.868668359E9</v>
      </c>
      <c r="H426" s="40">
        <v>9.717847062E9</v>
      </c>
      <c r="I426" s="31" t="s">
        <v>826</v>
      </c>
      <c r="J426" s="31" t="s">
        <v>2528</v>
      </c>
      <c r="K426" s="31" t="s">
        <v>858</v>
      </c>
      <c r="L426" s="31" t="s">
        <v>2529</v>
      </c>
      <c r="M426" s="30" t="s">
        <v>854</v>
      </c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ht="18.0" customHeight="1">
      <c r="A427" s="30">
        <v>426.0</v>
      </c>
      <c r="B427" s="72">
        <v>39864.340729166666</v>
      </c>
      <c r="C427" s="39">
        <v>39865.648148148146</v>
      </c>
      <c r="D427" s="40" t="s">
        <v>618</v>
      </c>
      <c r="E427" s="40" t="s">
        <v>2530</v>
      </c>
      <c r="F427" s="31" t="s">
        <v>941</v>
      </c>
      <c r="G427" s="40">
        <v>9.900105632E9</v>
      </c>
      <c r="H427" s="40">
        <v>9.900105632E9</v>
      </c>
      <c r="I427" s="31" t="s">
        <v>826</v>
      </c>
      <c r="J427" s="31" t="s">
        <v>2531</v>
      </c>
      <c r="K427" s="31" t="s">
        <v>1703</v>
      </c>
      <c r="L427" s="31" t="s">
        <v>2532</v>
      </c>
      <c r="M427" s="30" t="s">
        <v>830</v>
      </c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ht="18.0" customHeight="1">
      <c r="A428" s="30">
        <v>427.0</v>
      </c>
      <c r="B428" s="72">
        <v>39864.378125</v>
      </c>
      <c r="C428" s="39"/>
      <c r="D428" s="40" t="s">
        <v>2534</v>
      </c>
      <c r="E428" s="40" t="s">
        <v>2533</v>
      </c>
      <c r="F428" s="31" t="s">
        <v>891</v>
      </c>
      <c r="G428" s="40">
        <v>9.212413386E9</v>
      </c>
      <c r="H428" s="40">
        <v>9.212407086E9</v>
      </c>
      <c r="I428" s="31" t="s">
        <v>826</v>
      </c>
      <c r="J428" s="31" t="s">
        <v>1665</v>
      </c>
      <c r="K428" s="31" t="s">
        <v>840</v>
      </c>
      <c r="L428" s="31" t="s">
        <v>2535</v>
      </c>
      <c r="M428" s="30" t="s">
        <v>854</v>
      </c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ht="18.0" customHeight="1">
      <c r="A429" s="30">
        <v>428.0</v>
      </c>
      <c r="B429" s="72">
        <v>39864.47443287037</v>
      </c>
      <c r="C429" s="39">
        <v>39867.53024305555</v>
      </c>
      <c r="D429" s="40" t="s">
        <v>2537</v>
      </c>
      <c r="E429" s="40" t="s">
        <v>2536</v>
      </c>
      <c r="F429" s="31" t="s">
        <v>833</v>
      </c>
      <c r="G429" s="40">
        <v>2.7604029E7</v>
      </c>
      <c r="H429" s="40">
        <v>9.97148971E9</v>
      </c>
      <c r="I429" s="31" t="s">
        <v>826</v>
      </c>
      <c r="J429" s="31" t="s">
        <v>2538</v>
      </c>
      <c r="K429" s="31" t="s">
        <v>1242</v>
      </c>
      <c r="L429" s="31" t="s">
        <v>2539</v>
      </c>
      <c r="M429" s="30" t="s">
        <v>830</v>
      </c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ht="18.0" customHeight="1">
      <c r="A430" s="30">
        <v>429.0</v>
      </c>
      <c r="B430" s="72">
        <v>39864.514814814815</v>
      </c>
      <c r="C430" s="39"/>
      <c r="D430" s="40" t="s">
        <v>2541</v>
      </c>
      <c r="E430" s="40" t="s">
        <v>2540</v>
      </c>
      <c r="F430" s="31" t="s">
        <v>833</v>
      </c>
      <c r="G430" s="40">
        <v>9.711202727E9</v>
      </c>
      <c r="H430" s="40">
        <v>9.971497374E9</v>
      </c>
      <c r="I430" s="31" t="s">
        <v>826</v>
      </c>
      <c r="J430" s="31" t="s">
        <v>2437</v>
      </c>
      <c r="K430" s="31" t="s">
        <v>846</v>
      </c>
      <c r="L430" s="31" t="s">
        <v>2542</v>
      </c>
      <c r="M430" s="30" t="s">
        <v>854</v>
      </c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ht="18.0" customHeight="1">
      <c r="A431" s="30">
        <v>430.0</v>
      </c>
      <c r="B431" s="72">
        <v>39864.5259375</v>
      </c>
      <c r="C431" s="39"/>
      <c r="D431" s="40" t="s">
        <v>2066</v>
      </c>
      <c r="E431" s="40" t="s">
        <v>2543</v>
      </c>
      <c r="F431" s="31" t="s">
        <v>833</v>
      </c>
      <c r="G431" s="40">
        <v>2.8764172E7</v>
      </c>
      <c r="H431" s="40">
        <v>9.911849003E9</v>
      </c>
      <c r="I431" s="31" t="s">
        <v>826</v>
      </c>
      <c r="J431" s="31" t="s">
        <v>2544</v>
      </c>
      <c r="K431" s="31" t="s">
        <v>995</v>
      </c>
      <c r="L431" s="31" t="s">
        <v>2545</v>
      </c>
      <c r="M431" s="30" t="s">
        <v>854</v>
      </c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ht="18.0" customHeight="1">
      <c r="A432" s="30">
        <v>431.0</v>
      </c>
      <c r="B432" s="72">
        <v>39864.52706018519</v>
      </c>
      <c r="C432" s="39"/>
      <c r="D432" s="40" t="s">
        <v>2547</v>
      </c>
      <c r="E432" s="40" t="s">
        <v>2546</v>
      </c>
      <c r="F432" s="31" t="s">
        <v>1154</v>
      </c>
      <c r="G432" s="40">
        <v>4.1270234E7</v>
      </c>
      <c r="H432" s="40">
        <v>9.88647626E9</v>
      </c>
      <c r="I432" s="31" t="s">
        <v>826</v>
      </c>
      <c r="J432" s="31" t="s">
        <v>2548</v>
      </c>
      <c r="K432" s="31" t="s">
        <v>858</v>
      </c>
      <c r="L432" s="31" t="s">
        <v>2549</v>
      </c>
      <c r="M432" s="30" t="s">
        <v>854</v>
      </c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ht="18.0" customHeight="1">
      <c r="A433" s="30">
        <v>432.0</v>
      </c>
      <c r="B433" s="72">
        <v>39864.53865740741</v>
      </c>
      <c r="C433" s="39"/>
      <c r="D433" s="40" t="s">
        <v>2551</v>
      </c>
      <c r="E433" s="40" t="s">
        <v>2550</v>
      </c>
      <c r="F433" s="31" t="s">
        <v>833</v>
      </c>
      <c r="G433" s="40">
        <v>9.968899438E9</v>
      </c>
      <c r="H433" s="40">
        <v>9.968899438E9</v>
      </c>
      <c r="I433" s="31" t="s">
        <v>826</v>
      </c>
      <c r="J433" s="31" t="s">
        <v>2552</v>
      </c>
      <c r="K433" s="31" t="s">
        <v>1811</v>
      </c>
      <c r="L433" s="31" t="s">
        <v>2553</v>
      </c>
      <c r="M433" s="30" t="s">
        <v>854</v>
      </c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ht="18.0" customHeight="1">
      <c r="A434" s="30">
        <v>433.0</v>
      </c>
      <c r="B434" s="72">
        <v>39864.54481481481</v>
      </c>
      <c r="C434" s="39"/>
      <c r="D434" s="40" t="s">
        <v>2555</v>
      </c>
      <c r="E434" s="40" t="s">
        <v>2554</v>
      </c>
      <c r="F434" s="31" t="s">
        <v>877</v>
      </c>
      <c r="G434" s="40">
        <v>4.14186E7</v>
      </c>
      <c r="H434" s="40">
        <v>9.971431555E9</v>
      </c>
      <c r="I434" s="31" t="s">
        <v>826</v>
      </c>
      <c r="J434" s="31" t="s">
        <v>2556</v>
      </c>
      <c r="K434" s="31" t="s">
        <v>846</v>
      </c>
      <c r="L434" s="31" t="s">
        <v>2557</v>
      </c>
      <c r="M434" s="30" t="s">
        <v>938</v>
      </c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ht="18.0" customHeight="1">
      <c r="A435" s="30">
        <v>434.0</v>
      </c>
      <c r="B435" s="72">
        <v>39864.54887731482</v>
      </c>
      <c r="C435" s="39"/>
      <c r="D435" s="40" t="s">
        <v>2559</v>
      </c>
      <c r="E435" s="40" t="s">
        <v>2558</v>
      </c>
      <c r="F435" s="31" t="s">
        <v>2560</v>
      </c>
      <c r="G435" s="40">
        <v>275515.0</v>
      </c>
      <c r="H435" s="40">
        <v>9.997494909E9</v>
      </c>
      <c r="I435" s="31" t="s">
        <v>826</v>
      </c>
      <c r="J435" s="31" t="s">
        <v>857</v>
      </c>
      <c r="K435" s="31" t="s">
        <v>858</v>
      </c>
      <c r="L435" s="31" t="s">
        <v>2561</v>
      </c>
      <c r="M435" s="30" t="s">
        <v>854</v>
      </c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ht="18.0" customHeight="1">
      <c r="A436" s="30">
        <v>435.0</v>
      </c>
      <c r="B436" s="72">
        <v>39864.54993055556</v>
      </c>
      <c r="C436" s="39"/>
      <c r="D436" s="40" t="s">
        <v>1645</v>
      </c>
      <c r="E436" s="40" t="s">
        <v>2562</v>
      </c>
      <c r="F436" s="31" t="s">
        <v>2563</v>
      </c>
      <c r="G436" s="40">
        <v>3261016.0</v>
      </c>
      <c r="H436" s="40">
        <v>9.316421016E9</v>
      </c>
      <c r="I436" s="31" t="s">
        <v>826</v>
      </c>
      <c r="J436" s="31" t="s">
        <v>2564</v>
      </c>
      <c r="K436" s="31" t="s">
        <v>858</v>
      </c>
      <c r="L436" s="31" t="s">
        <v>2565</v>
      </c>
      <c r="M436" s="30" t="s">
        <v>854</v>
      </c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ht="18.0" customHeight="1">
      <c r="A437" s="30">
        <v>436.0</v>
      </c>
      <c r="B437" s="72">
        <v>39864.601435185185</v>
      </c>
      <c r="C437" s="39"/>
      <c r="D437" s="40" t="s">
        <v>658</v>
      </c>
      <c r="E437" s="40" t="s">
        <v>2566</v>
      </c>
      <c r="F437" s="31" t="s">
        <v>2567</v>
      </c>
      <c r="G437" s="40">
        <v>4269535.0</v>
      </c>
      <c r="H437" s="40">
        <v>9.008028118E9</v>
      </c>
      <c r="I437" s="31" t="s">
        <v>826</v>
      </c>
      <c r="J437" s="31" t="s">
        <v>1100</v>
      </c>
      <c r="K437" s="31" t="s">
        <v>840</v>
      </c>
      <c r="L437" s="31" t="s">
        <v>2568</v>
      </c>
      <c r="M437" s="30" t="s">
        <v>854</v>
      </c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ht="18.0" customHeight="1">
      <c r="A438" s="30">
        <v>437.0</v>
      </c>
      <c r="B438" s="72">
        <v>39864.60974537037</v>
      </c>
      <c r="C438" s="39"/>
      <c r="D438" s="40" t="s">
        <v>646</v>
      </c>
      <c r="E438" s="40" t="s">
        <v>2569</v>
      </c>
      <c r="F438" s="31" t="s">
        <v>908</v>
      </c>
      <c r="G438" s="40">
        <v>9.910177372E9</v>
      </c>
      <c r="H438" s="40">
        <v>2.4675848E7</v>
      </c>
      <c r="I438" s="31" t="s">
        <v>826</v>
      </c>
      <c r="J438" s="31" t="s">
        <v>2570</v>
      </c>
      <c r="K438" s="31" t="s">
        <v>1028</v>
      </c>
      <c r="L438" s="31" t="s">
        <v>2571</v>
      </c>
      <c r="M438" s="30" t="s">
        <v>854</v>
      </c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ht="18.0" customHeight="1">
      <c r="A439" s="30">
        <v>438.0</v>
      </c>
      <c r="B439" s="72">
        <v>39864.61130787037</v>
      </c>
      <c r="C439" s="39"/>
      <c r="D439" s="40" t="s">
        <v>1637</v>
      </c>
      <c r="E439" s="40" t="s">
        <v>2572</v>
      </c>
      <c r="F439" s="31" t="s">
        <v>2567</v>
      </c>
      <c r="G439" s="40">
        <v>6450009.0</v>
      </c>
      <c r="H439" s="40">
        <v>9.900844223E9</v>
      </c>
      <c r="I439" s="31" t="s">
        <v>826</v>
      </c>
      <c r="J439" s="31" t="s">
        <v>1100</v>
      </c>
      <c r="K439" s="31" t="s">
        <v>840</v>
      </c>
      <c r="L439" s="31" t="s">
        <v>2573</v>
      </c>
      <c r="M439" s="30" t="s">
        <v>854</v>
      </c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ht="18.0" customHeight="1">
      <c r="A440" s="30">
        <v>439.0</v>
      </c>
      <c r="B440" s="72">
        <v>39864.625601851854</v>
      </c>
      <c r="C440" s="39">
        <v>39864.75671296296</v>
      </c>
      <c r="D440" s="40" t="s">
        <v>928</v>
      </c>
      <c r="E440" s="40" t="s">
        <v>2574</v>
      </c>
      <c r="F440" s="31" t="s">
        <v>833</v>
      </c>
      <c r="G440" s="40">
        <v>9.891148311E9</v>
      </c>
      <c r="H440" s="40">
        <v>9.891148311E9</v>
      </c>
      <c r="I440" s="31" t="s">
        <v>826</v>
      </c>
      <c r="J440" s="31" t="s">
        <v>2575</v>
      </c>
      <c r="K440" s="31" t="s">
        <v>1782</v>
      </c>
      <c r="L440" s="31" t="s">
        <v>2576</v>
      </c>
      <c r="M440" s="30" t="s">
        <v>830</v>
      </c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ht="18.0" customHeight="1">
      <c r="A441" s="30">
        <v>440.0</v>
      </c>
      <c r="B441" s="72">
        <v>39864.64166666667</v>
      </c>
      <c r="C441" s="39"/>
      <c r="D441" s="40" t="s">
        <v>2578</v>
      </c>
      <c r="E441" s="40" t="s">
        <v>2577</v>
      </c>
      <c r="F441" s="31" t="s">
        <v>2579</v>
      </c>
      <c r="G441" s="40">
        <v>9.810004037E9</v>
      </c>
      <c r="H441" s="40">
        <v>9.810614661E9</v>
      </c>
      <c r="I441" s="31" t="s">
        <v>826</v>
      </c>
      <c r="J441" s="31" t="s">
        <v>2580</v>
      </c>
      <c r="K441" s="31" t="s">
        <v>904</v>
      </c>
      <c r="L441" s="31" t="s">
        <v>2581</v>
      </c>
      <c r="M441" s="30" t="s">
        <v>894</v>
      </c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ht="18.0" customHeight="1">
      <c r="A442" s="30">
        <v>441.0</v>
      </c>
      <c r="B442" s="72">
        <v>39864.655960648146</v>
      </c>
      <c r="C442" s="39"/>
      <c r="D442" s="40" t="s">
        <v>2583</v>
      </c>
      <c r="E442" s="40" t="s">
        <v>2582</v>
      </c>
      <c r="F442" s="31" t="s">
        <v>2584</v>
      </c>
      <c r="G442" s="40">
        <v>9.466834949E9</v>
      </c>
      <c r="H442" s="40">
        <v>9.729023422E9</v>
      </c>
      <c r="I442" s="31" t="s">
        <v>826</v>
      </c>
      <c r="J442" s="31" t="s">
        <v>2585</v>
      </c>
      <c r="K442" s="31" t="s">
        <v>840</v>
      </c>
      <c r="L442" s="31" t="s">
        <v>2586</v>
      </c>
      <c r="M442" s="30" t="s">
        <v>854</v>
      </c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ht="18.0" customHeight="1">
      <c r="A443" s="30">
        <v>442.0</v>
      </c>
      <c r="B443" s="72">
        <v>39864.671215277776</v>
      </c>
      <c r="C443" s="39"/>
      <c r="D443" s="40" t="s">
        <v>2588</v>
      </c>
      <c r="E443" s="40" t="s">
        <v>2587</v>
      </c>
      <c r="F443" s="31" t="s">
        <v>993</v>
      </c>
      <c r="G443" s="40">
        <v>2.8205882E7</v>
      </c>
      <c r="H443" s="40">
        <v>2.8312673E7</v>
      </c>
      <c r="I443" s="31" t="s">
        <v>826</v>
      </c>
      <c r="J443" s="31" t="s">
        <v>2589</v>
      </c>
      <c r="K443" s="31" t="s">
        <v>2059</v>
      </c>
      <c r="L443" s="31" t="s">
        <v>2590</v>
      </c>
      <c r="M443" s="30" t="s">
        <v>854</v>
      </c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ht="18.0" customHeight="1">
      <c r="A444" s="30">
        <v>443.0</v>
      </c>
      <c r="B444" s="72">
        <v>39864.701886574076</v>
      </c>
      <c r="C444" s="39"/>
      <c r="D444" s="40" t="s">
        <v>2592</v>
      </c>
      <c r="E444" s="40" t="s">
        <v>2591</v>
      </c>
      <c r="F444" s="31" t="s">
        <v>1154</v>
      </c>
      <c r="G444" s="40">
        <v>9.880158853E9</v>
      </c>
      <c r="H444" s="40">
        <v>4.1510762E7</v>
      </c>
      <c r="I444" s="31" t="s">
        <v>826</v>
      </c>
      <c r="J444" s="31" t="s">
        <v>2112</v>
      </c>
      <c r="K444" s="31" t="s">
        <v>828</v>
      </c>
      <c r="L444" s="31" t="s">
        <v>2593</v>
      </c>
      <c r="M444" s="30" t="s">
        <v>854</v>
      </c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ht="18.0" customHeight="1">
      <c r="A445" s="30">
        <v>444.0</v>
      </c>
      <c r="B445" s="72">
        <v>39864.71262731482</v>
      </c>
      <c r="C445" s="39"/>
      <c r="D445" s="40" t="s">
        <v>2595</v>
      </c>
      <c r="E445" s="40" t="s">
        <v>2594</v>
      </c>
      <c r="F445" s="31" t="s">
        <v>1109</v>
      </c>
      <c r="G445" s="40">
        <v>2679003.0</v>
      </c>
      <c r="H445" s="40">
        <v>9.8131234E9</v>
      </c>
      <c r="I445" s="31" t="s">
        <v>826</v>
      </c>
      <c r="J445" s="31" t="s">
        <v>2323</v>
      </c>
      <c r="K445" s="31" t="s">
        <v>914</v>
      </c>
      <c r="L445" s="31" t="s">
        <v>2596</v>
      </c>
      <c r="M445" s="30" t="s">
        <v>854</v>
      </c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ht="18.0" customHeight="1">
      <c r="A446" s="30">
        <v>445.0</v>
      </c>
      <c r="B446" s="72">
        <v>39864.72207175926</v>
      </c>
      <c r="C446" s="39"/>
      <c r="D446" s="40" t="s">
        <v>2598</v>
      </c>
      <c r="E446" s="40" t="s">
        <v>2597</v>
      </c>
      <c r="F446" s="31" t="s">
        <v>2319</v>
      </c>
      <c r="G446" s="40">
        <v>9.891880743E9</v>
      </c>
      <c r="H446" s="40">
        <v>9.891880743E9</v>
      </c>
      <c r="I446" s="31" t="s">
        <v>826</v>
      </c>
      <c r="J446" s="31" t="s">
        <v>827</v>
      </c>
      <c r="K446" s="31" t="s">
        <v>828</v>
      </c>
      <c r="L446" s="31" t="s">
        <v>2599</v>
      </c>
      <c r="M446" s="30" t="s">
        <v>854</v>
      </c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ht="18.0" customHeight="1">
      <c r="A447" s="30">
        <v>446.0</v>
      </c>
      <c r="B447" s="72">
        <v>39864.772685185184</v>
      </c>
      <c r="C447" s="39"/>
      <c r="D447" s="40" t="s">
        <v>2601</v>
      </c>
      <c r="E447" s="40" t="s">
        <v>2600</v>
      </c>
      <c r="F447" s="31" t="s">
        <v>1041</v>
      </c>
      <c r="G447" s="40">
        <v>9.990139033E9</v>
      </c>
      <c r="H447" s="40">
        <v>9.210939313E9</v>
      </c>
      <c r="I447" s="31" t="s">
        <v>826</v>
      </c>
      <c r="J447" s="31" t="s">
        <v>857</v>
      </c>
      <c r="K447" s="31" t="s">
        <v>858</v>
      </c>
      <c r="L447" s="31" t="s">
        <v>2602</v>
      </c>
      <c r="M447" s="30" t="s">
        <v>854</v>
      </c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ht="18.0" customHeight="1">
      <c r="A448" s="30">
        <v>447.0</v>
      </c>
      <c r="B448" s="72">
        <v>39864.80814814815</v>
      </c>
      <c r="C448" s="39"/>
      <c r="D448" s="40" t="s">
        <v>726</v>
      </c>
      <c r="E448" s="40" t="s">
        <v>2603</v>
      </c>
      <c r="F448" s="31" t="s">
        <v>2604</v>
      </c>
      <c r="G448" s="40">
        <v>9.417822171E9</v>
      </c>
      <c r="H448" s="40">
        <v>2482152.0</v>
      </c>
      <c r="I448" s="31" t="s">
        <v>826</v>
      </c>
      <c r="J448" s="31" t="s">
        <v>1483</v>
      </c>
      <c r="K448" s="31" t="s">
        <v>1008</v>
      </c>
      <c r="L448" s="31" t="s">
        <v>2605</v>
      </c>
      <c r="M448" s="30" t="s">
        <v>854</v>
      </c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ht="18.0" customHeight="1">
      <c r="A449" s="30">
        <v>448.0</v>
      </c>
      <c r="B449" s="72">
        <v>39864.820185185185</v>
      </c>
      <c r="C449" s="39"/>
      <c r="D449" s="40" t="s">
        <v>1641</v>
      </c>
      <c r="E449" s="40" t="s">
        <v>2606</v>
      </c>
      <c r="F449" s="31" t="s">
        <v>941</v>
      </c>
      <c r="G449" s="40">
        <v>2.5538673E7</v>
      </c>
      <c r="H449" s="40">
        <v>9.980751671E9</v>
      </c>
      <c r="I449" s="31" t="s">
        <v>826</v>
      </c>
      <c r="J449" s="31" t="s">
        <v>2607</v>
      </c>
      <c r="K449" s="31" t="s">
        <v>914</v>
      </c>
      <c r="L449" s="31" t="s">
        <v>2608</v>
      </c>
      <c r="M449" s="30" t="s">
        <v>854</v>
      </c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ht="18.0" customHeight="1">
      <c r="A450" s="30">
        <v>449.0</v>
      </c>
      <c r="B450" s="72">
        <v>39864.827673611115</v>
      </c>
      <c r="C450" s="39"/>
      <c r="D450" s="40" t="s">
        <v>2610</v>
      </c>
      <c r="E450" s="40" t="s">
        <v>2609</v>
      </c>
      <c r="F450" s="31" t="s">
        <v>833</v>
      </c>
      <c r="G450" s="40">
        <v>9.818997999E9</v>
      </c>
      <c r="H450" s="40">
        <v>9.818997999E9</v>
      </c>
      <c r="I450" s="31" t="s">
        <v>826</v>
      </c>
      <c r="J450" s="31" t="s">
        <v>2611</v>
      </c>
      <c r="K450" s="31" t="s">
        <v>840</v>
      </c>
      <c r="L450" s="31" t="s">
        <v>2612</v>
      </c>
      <c r="M450" s="30" t="s">
        <v>854</v>
      </c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ht="18.0" customHeight="1">
      <c r="A451" s="30">
        <v>450.0</v>
      </c>
      <c r="B451" s="72">
        <v>39864.834386574075</v>
      </c>
      <c r="C451" s="39"/>
      <c r="D451" s="40" t="s">
        <v>2614</v>
      </c>
      <c r="E451" s="40" t="s">
        <v>2613</v>
      </c>
      <c r="F451" s="31" t="s">
        <v>941</v>
      </c>
      <c r="G451" s="40">
        <v>2.3560155E7</v>
      </c>
      <c r="H451" s="40">
        <v>9.242886748E9</v>
      </c>
      <c r="I451" s="31" t="s">
        <v>826</v>
      </c>
      <c r="J451" s="31" t="s">
        <v>2394</v>
      </c>
      <c r="K451" s="31" t="s">
        <v>1008</v>
      </c>
      <c r="L451" s="31" t="s">
        <v>2615</v>
      </c>
      <c r="M451" s="30" t="s">
        <v>854</v>
      </c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ht="18.0" customHeight="1">
      <c r="A452" s="30">
        <v>451.0</v>
      </c>
      <c r="B452" s="72">
        <v>39865.41986111111</v>
      </c>
      <c r="C452" s="39"/>
      <c r="D452" s="40" t="s">
        <v>2617</v>
      </c>
      <c r="E452" s="40" t="s">
        <v>2616</v>
      </c>
      <c r="F452" s="31" t="s">
        <v>2618</v>
      </c>
      <c r="G452" s="40">
        <v>9.853876737E9</v>
      </c>
      <c r="H452" s="40">
        <v>9.853876737E9</v>
      </c>
      <c r="I452" s="31" t="s">
        <v>826</v>
      </c>
      <c r="J452" s="31" t="s">
        <v>883</v>
      </c>
      <c r="K452" s="31" t="s">
        <v>858</v>
      </c>
      <c r="L452" s="31" t="s">
        <v>2619</v>
      </c>
      <c r="M452" s="30" t="s">
        <v>854</v>
      </c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ht="18.0" customHeight="1">
      <c r="A453" s="30">
        <v>452.0</v>
      </c>
      <c r="B453" s="72">
        <v>39865.438472222224</v>
      </c>
      <c r="C453" s="39"/>
      <c r="D453" s="40" t="s">
        <v>2621</v>
      </c>
      <c r="E453" s="40" t="s">
        <v>2620</v>
      </c>
      <c r="F453" s="31" t="s">
        <v>2622</v>
      </c>
      <c r="G453" s="40">
        <v>2712856.0</v>
      </c>
      <c r="H453" s="40">
        <v>9.460683403E9</v>
      </c>
      <c r="I453" s="31" t="s">
        <v>826</v>
      </c>
      <c r="J453" s="31" t="s">
        <v>2623</v>
      </c>
      <c r="K453" s="31" t="s">
        <v>1451</v>
      </c>
      <c r="L453" s="31" t="s">
        <v>2624</v>
      </c>
      <c r="M453" s="30" t="s">
        <v>854</v>
      </c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ht="18.0" customHeight="1">
      <c r="A454" s="30">
        <v>453.0</v>
      </c>
      <c r="B454" s="72">
        <v>39865.45024305556</v>
      </c>
      <c r="C454" s="39"/>
      <c r="D454" s="40" t="s">
        <v>2626</v>
      </c>
      <c r="E454" s="40" t="s">
        <v>2625</v>
      </c>
      <c r="F454" s="31" t="s">
        <v>2627</v>
      </c>
      <c r="G454" s="40">
        <v>9.82300963E9</v>
      </c>
      <c r="H454" s="40">
        <v>9.922998824E9</v>
      </c>
      <c r="I454" s="31" t="s">
        <v>826</v>
      </c>
      <c r="J454" s="31" t="s">
        <v>883</v>
      </c>
      <c r="K454" s="31" t="s">
        <v>858</v>
      </c>
      <c r="L454" s="31" t="s">
        <v>2628</v>
      </c>
      <c r="M454" s="30" t="s">
        <v>854</v>
      </c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ht="18.0" customHeight="1">
      <c r="A455" s="30">
        <v>454.0</v>
      </c>
      <c r="B455" s="72">
        <v>39865.45239583333</v>
      </c>
      <c r="C455" s="39"/>
      <c r="D455" s="40" t="s">
        <v>2630</v>
      </c>
      <c r="E455" s="40" t="s">
        <v>2629</v>
      </c>
      <c r="F455" s="31" t="s">
        <v>1194</v>
      </c>
      <c r="G455" s="40">
        <v>2.4210182E7</v>
      </c>
      <c r="H455" s="40">
        <v>9.819441629E9</v>
      </c>
      <c r="I455" s="31" t="s">
        <v>826</v>
      </c>
      <c r="J455" s="31" t="s">
        <v>2631</v>
      </c>
      <c r="K455" s="31" t="s">
        <v>2497</v>
      </c>
      <c r="L455" s="31" t="s">
        <v>2632</v>
      </c>
      <c r="M455" s="30" t="s">
        <v>854</v>
      </c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ht="18.0" customHeight="1">
      <c r="A456" s="30">
        <v>455.0</v>
      </c>
      <c r="B456" s="72">
        <v>39865.4559375</v>
      </c>
      <c r="C456" s="39"/>
      <c r="D456" s="40" t="s">
        <v>638</v>
      </c>
      <c r="E456" s="40" t="s">
        <v>2633</v>
      </c>
      <c r="F456" s="31" t="s">
        <v>929</v>
      </c>
      <c r="G456" s="40">
        <v>9.888880102E9</v>
      </c>
      <c r="H456" s="40">
        <v>9.888880102E9</v>
      </c>
      <c r="I456" s="31" t="s">
        <v>826</v>
      </c>
      <c r="J456" s="31" t="s">
        <v>1007</v>
      </c>
      <c r="K456" s="31" t="s">
        <v>2032</v>
      </c>
      <c r="L456" s="31" t="s">
        <v>2634</v>
      </c>
      <c r="M456" s="30" t="s">
        <v>854</v>
      </c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ht="18.0" customHeight="1">
      <c r="A457" s="30">
        <v>456.0</v>
      </c>
      <c r="B457" s="72">
        <v>39865.48489583333</v>
      </c>
      <c r="C457" s="39"/>
      <c r="D457" s="40" t="s">
        <v>2636</v>
      </c>
      <c r="E457" s="40" t="s">
        <v>2635</v>
      </c>
      <c r="F457" s="31" t="s">
        <v>1231</v>
      </c>
      <c r="G457" s="40">
        <v>9.916581858E9</v>
      </c>
      <c r="H457" s="40">
        <v>9.916581858E9</v>
      </c>
      <c r="I457" s="31" t="s">
        <v>826</v>
      </c>
      <c r="J457" s="31" t="s">
        <v>2394</v>
      </c>
      <c r="K457" s="31" t="s">
        <v>1008</v>
      </c>
      <c r="L457" s="31" t="s">
        <v>2637</v>
      </c>
      <c r="M457" s="30" t="s">
        <v>854</v>
      </c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ht="18.0" customHeight="1">
      <c r="A458" s="30">
        <v>457.0</v>
      </c>
      <c r="B458" s="72">
        <v>39865.4891087963</v>
      </c>
      <c r="C458" s="39"/>
      <c r="D458" s="40" t="s">
        <v>2639</v>
      </c>
      <c r="E458" s="40" t="s">
        <v>2638</v>
      </c>
      <c r="F458" s="31" t="s">
        <v>833</v>
      </c>
      <c r="G458" s="40">
        <v>6.5499103E7</v>
      </c>
      <c r="H458" s="40">
        <v>9.810751889E9</v>
      </c>
      <c r="I458" s="31" t="s">
        <v>826</v>
      </c>
      <c r="J458" s="31" t="s">
        <v>2548</v>
      </c>
      <c r="K458" s="31" t="s">
        <v>858</v>
      </c>
      <c r="L458" s="31" t="s">
        <v>2640</v>
      </c>
      <c r="M458" s="30" t="s">
        <v>854</v>
      </c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ht="18.0" customHeight="1">
      <c r="A459" s="30">
        <v>458.0</v>
      </c>
      <c r="B459" s="72">
        <v>39865.536157407405</v>
      </c>
      <c r="C459" s="39"/>
      <c r="D459" s="40" t="s">
        <v>2642</v>
      </c>
      <c r="E459" s="40" t="s">
        <v>2641</v>
      </c>
      <c r="F459" s="31" t="s">
        <v>1869</v>
      </c>
      <c r="G459" s="40">
        <v>9.810212177E9</v>
      </c>
      <c r="H459" s="40"/>
      <c r="I459" s="31" t="s">
        <v>826</v>
      </c>
      <c r="J459" s="31" t="s">
        <v>989</v>
      </c>
      <c r="K459" s="31" t="s">
        <v>925</v>
      </c>
      <c r="L459" s="31" t="s">
        <v>2643</v>
      </c>
      <c r="M459" s="30" t="s">
        <v>854</v>
      </c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ht="18.0" customHeight="1">
      <c r="A460" s="30">
        <v>459.0</v>
      </c>
      <c r="B460" s="72">
        <v>39865.55037037037</v>
      </c>
      <c r="C460" s="39"/>
      <c r="D460" s="40" t="s">
        <v>2645</v>
      </c>
      <c r="E460" s="40" t="s">
        <v>2644</v>
      </c>
      <c r="F460" s="31" t="s">
        <v>955</v>
      </c>
      <c r="G460" s="40">
        <v>9.096395799E9</v>
      </c>
      <c r="H460" s="40">
        <v>9.850197121E9</v>
      </c>
      <c r="I460" s="31" t="s">
        <v>826</v>
      </c>
      <c r="J460" s="31" t="s">
        <v>1594</v>
      </c>
      <c r="K460" s="31" t="s">
        <v>975</v>
      </c>
      <c r="L460" s="31" t="s">
        <v>2646</v>
      </c>
      <c r="M460" s="30" t="s">
        <v>854</v>
      </c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ht="18.0" customHeight="1">
      <c r="A461" s="30">
        <v>460.0</v>
      </c>
      <c r="B461" s="72">
        <v>39865.55056712963</v>
      </c>
      <c r="C461" s="39"/>
      <c r="D461" s="40" t="s">
        <v>2648</v>
      </c>
      <c r="E461" s="40" t="s">
        <v>2647</v>
      </c>
      <c r="F461" s="31" t="s">
        <v>2649</v>
      </c>
      <c r="G461" s="40">
        <v>265213.0</v>
      </c>
      <c r="H461" s="40">
        <v>9.41713233E9</v>
      </c>
      <c r="I461" s="31" t="s">
        <v>826</v>
      </c>
      <c r="J461" s="31" t="s">
        <v>2650</v>
      </c>
      <c r="K461" s="31" t="s">
        <v>1008</v>
      </c>
      <c r="L461" s="31" t="s">
        <v>2651</v>
      </c>
      <c r="M461" s="30" t="s">
        <v>854</v>
      </c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ht="18.0" customHeight="1">
      <c r="A462" s="30">
        <v>461.0</v>
      </c>
      <c r="B462" s="72">
        <v>39865.57770833333</v>
      </c>
      <c r="C462" s="39"/>
      <c r="D462" s="40" t="s">
        <v>2653</v>
      </c>
      <c r="E462" s="40" t="s">
        <v>2652</v>
      </c>
      <c r="F462" s="31" t="s">
        <v>2319</v>
      </c>
      <c r="G462" s="40">
        <v>4377811.0</v>
      </c>
      <c r="H462" s="40">
        <v>9.41274323E9</v>
      </c>
      <c r="I462" s="31" t="s">
        <v>826</v>
      </c>
      <c r="J462" s="31" t="s">
        <v>1007</v>
      </c>
      <c r="K462" s="31" t="s">
        <v>1008</v>
      </c>
      <c r="L462" s="31" t="s">
        <v>2654</v>
      </c>
      <c r="M462" s="30" t="s">
        <v>854</v>
      </c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ht="18.0" customHeight="1">
      <c r="A463" s="30">
        <v>462.0</v>
      </c>
      <c r="B463" s="72">
        <v>39865.60967592592</v>
      </c>
      <c r="C463" s="39"/>
      <c r="D463" s="40" t="s">
        <v>2656</v>
      </c>
      <c r="E463" s="40" t="s">
        <v>2655</v>
      </c>
      <c r="F463" s="31" t="s">
        <v>955</v>
      </c>
      <c r="G463" s="40">
        <v>9.823971432E9</v>
      </c>
      <c r="H463" s="40">
        <v>9.823191432E9</v>
      </c>
      <c r="I463" s="31" t="s">
        <v>826</v>
      </c>
      <c r="J463" s="31" t="s">
        <v>913</v>
      </c>
      <c r="K463" s="31" t="s">
        <v>914</v>
      </c>
      <c r="L463" s="31" t="s">
        <v>2657</v>
      </c>
      <c r="M463" s="30" t="s">
        <v>854</v>
      </c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ht="18.0" customHeight="1">
      <c r="A464" s="30">
        <v>463.0</v>
      </c>
      <c r="B464" s="72">
        <v>39865.614270833335</v>
      </c>
      <c r="C464" s="39"/>
      <c r="D464" s="40" t="s">
        <v>2659</v>
      </c>
      <c r="E464" s="40" t="s">
        <v>2658</v>
      </c>
      <c r="F464" s="31" t="s">
        <v>2649</v>
      </c>
      <c r="G464" s="40">
        <v>9.465229792E9</v>
      </c>
      <c r="H464" s="40">
        <v>9.02333374E9</v>
      </c>
      <c r="I464" s="31" t="s">
        <v>826</v>
      </c>
      <c r="J464" s="31" t="s">
        <v>1747</v>
      </c>
      <c r="K464" s="31" t="s">
        <v>1008</v>
      </c>
      <c r="L464" s="31" t="s">
        <v>2660</v>
      </c>
      <c r="M464" s="30" t="s">
        <v>854</v>
      </c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ht="18.0" customHeight="1">
      <c r="A465" s="30">
        <v>464.0</v>
      </c>
      <c r="B465" s="72">
        <v>39865.62289351852</v>
      </c>
      <c r="C465" s="39">
        <v>39865.675775462965</v>
      </c>
      <c r="D465" s="40" t="s">
        <v>2662</v>
      </c>
      <c r="E465" s="40" t="s">
        <v>2661</v>
      </c>
      <c r="F465" s="31" t="s">
        <v>955</v>
      </c>
      <c r="G465" s="40">
        <v>9.657714023E9</v>
      </c>
      <c r="H465" s="40">
        <v>9.850276079E9</v>
      </c>
      <c r="I465" s="31" t="s">
        <v>826</v>
      </c>
      <c r="J465" s="31" t="s">
        <v>883</v>
      </c>
      <c r="K465" s="31" t="s">
        <v>2663</v>
      </c>
      <c r="L465" s="31" t="s">
        <v>2664</v>
      </c>
      <c r="M465" s="30" t="s">
        <v>830</v>
      </c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ht="18.0" customHeight="1">
      <c r="A466" s="30">
        <v>465.0</v>
      </c>
      <c r="B466" s="72">
        <v>39865.627546296295</v>
      </c>
      <c r="C466" s="39"/>
      <c r="D466" s="40" t="s">
        <v>2666</v>
      </c>
      <c r="E466" s="40" t="s">
        <v>2665</v>
      </c>
      <c r="F466" s="31" t="s">
        <v>2667</v>
      </c>
      <c r="G466" s="40">
        <v>9.780411045E9</v>
      </c>
      <c r="H466" s="40">
        <v>9.988665198E9</v>
      </c>
      <c r="I466" s="31" t="s">
        <v>826</v>
      </c>
      <c r="J466" s="31" t="s">
        <v>2170</v>
      </c>
      <c r="K466" s="31" t="s">
        <v>995</v>
      </c>
      <c r="L466" s="31" t="s">
        <v>2668</v>
      </c>
      <c r="M466" s="30" t="s">
        <v>854</v>
      </c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ht="18.0" customHeight="1">
      <c r="A467" s="30">
        <v>466.0</v>
      </c>
      <c r="B467" s="72">
        <v>39865.6312962963</v>
      </c>
      <c r="C467" s="39"/>
      <c r="D467" s="40" t="s">
        <v>2662</v>
      </c>
      <c r="E467" s="40" t="s">
        <v>2669</v>
      </c>
      <c r="F467" s="31" t="s">
        <v>955</v>
      </c>
      <c r="G467" s="40">
        <v>9.850276079E9</v>
      </c>
      <c r="H467" s="40">
        <v>9.850276079E9</v>
      </c>
      <c r="I467" s="31" t="s">
        <v>826</v>
      </c>
      <c r="J467" s="31" t="s">
        <v>883</v>
      </c>
      <c r="K467" s="31" t="s">
        <v>858</v>
      </c>
      <c r="L467" s="31" t="s">
        <v>2664</v>
      </c>
      <c r="M467" s="30" t="s">
        <v>854</v>
      </c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ht="18.0" customHeight="1">
      <c r="A468" s="30">
        <v>467.0</v>
      </c>
      <c r="B468" s="72">
        <v>39865.63983796296</v>
      </c>
      <c r="C468" s="39"/>
      <c r="D468" s="40" t="s">
        <v>2671</v>
      </c>
      <c r="E468" s="40" t="s">
        <v>2670</v>
      </c>
      <c r="F468" s="31" t="s">
        <v>1623</v>
      </c>
      <c r="G468" s="40">
        <v>9.855457064E9</v>
      </c>
      <c r="H468" s="40">
        <v>9.914197593E9</v>
      </c>
      <c r="I468" s="31" t="s">
        <v>826</v>
      </c>
      <c r="J468" s="31" t="s">
        <v>857</v>
      </c>
      <c r="K468" s="31" t="s">
        <v>858</v>
      </c>
      <c r="L468" s="31" t="s">
        <v>2672</v>
      </c>
      <c r="M468" s="30" t="s">
        <v>854</v>
      </c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ht="18.0" customHeight="1">
      <c r="A469" s="30">
        <v>468.0</v>
      </c>
      <c r="B469" s="72">
        <v>39865.67938657408</v>
      </c>
      <c r="C469" s="39"/>
      <c r="D469" s="40" t="s">
        <v>2674</v>
      </c>
      <c r="E469" s="40" t="s">
        <v>2673</v>
      </c>
      <c r="F469" s="31" t="s">
        <v>862</v>
      </c>
      <c r="G469" s="40">
        <v>9.22336105E8</v>
      </c>
      <c r="H469" s="40">
        <v>9.22336105E9</v>
      </c>
      <c r="I469" s="31" t="s">
        <v>826</v>
      </c>
      <c r="J469" s="31" t="s">
        <v>2675</v>
      </c>
      <c r="K469" s="31" t="s">
        <v>840</v>
      </c>
      <c r="L469" s="31" t="s">
        <v>2676</v>
      </c>
      <c r="M469" s="30" t="s">
        <v>854</v>
      </c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ht="18.0" customHeight="1">
      <c r="A470" s="30">
        <v>469.0</v>
      </c>
      <c r="B470" s="72">
        <v>39865.68479166667</v>
      </c>
      <c r="C470" s="39"/>
      <c r="D470" s="40" t="s">
        <v>978</v>
      </c>
      <c r="E470" s="40" t="s">
        <v>2677</v>
      </c>
      <c r="F470" s="31" t="s">
        <v>979</v>
      </c>
      <c r="G470" s="40">
        <v>9.935126241E9</v>
      </c>
      <c r="H470" s="40">
        <v>9.838637495E9</v>
      </c>
      <c r="I470" s="31" t="s">
        <v>826</v>
      </c>
      <c r="J470" s="31" t="s">
        <v>980</v>
      </c>
      <c r="K470" s="31" t="s">
        <v>925</v>
      </c>
      <c r="L470" s="31" t="s">
        <v>981</v>
      </c>
      <c r="M470" s="30" t="s">
        <v>854</v>
      </c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ht="18.0" customHeight="1">
      <c r="A471" s="30">
        <v>470.0</v>
      </c>
      <c r="B471" s="72">
        <v>39865.700162037036</v>
      </c>
      <c r="C471" s="39"/>
      <c r="D471" s="40" t="s">
        <v>2679</v>
      </c>
      <c r="E471" s="40" t="s">
        <v>2678</v>
      </c>
      <c r="F471" s="31" t="s">
        <v>2025</v>
      </c>
      <c r="G471" s="40">
        <v>2.2215306E7</v>
      </c>
      <c r="H471" s="40">
        <v>9.845149022E9</v>
      </c>
      <c r="I471" s="31" t="s">
        <v>826</v>
      </c>
      <c r="J471" s="31" t="s">
        <v>2680</v>
      </c>
      <c r="K471" s="31" t="s">
        <v>1008</v>
      </c>
      <c r="L471" s="31" t="s">
        <v>2681</v>
      </c>
      <c r="M471" s="30" t="s">
        <v>854</v>
      </c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ht="18.0" customHeight="1">
      <c r="A472" s="30">
        <v>471.0</v>
      </c>
      <c r="B472" s="72">
        <v>39865.70055555556</v>
      </c>
      <c r="C472" s="39"/>
      <c r="D472" s="40" t="s">
        <v>1354</v>
      </c>
      <c r="E472" s="40" t="s">
        <v>2682</v>
      </c>
      <c r="F472" s="31" t="s">
        <v>1355</v>
      </c>
      <c r="G472" s="40">
        <v>654627.0</v>
      </c>
      <c r="H472" s="40">
        <v>1.724654627E9</v>
      </c>
      <c r="I472" s="31" t="s">
        <v>826</v>
      </c>
      <c r="J472" s="31" t="s">
        <v>1356</v>
      </c>
      <c r="K472" s="31" t="s">
        <v>840</v>
      </c>
      <c r="L472" s="31" t="s">
        <v>1357</v>
      </c>
      <c r="M472" s="30" t="s">
        <v>854</v>
      </c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ht="18.0" customHeight="1">
      <c r="A473" s="30">
        <v>472.0</v>
      </c>
      <c r="B473" s="72">
        <v>39865.705</v>
      </c>
      <c r="C473" s="39"/>
      <c r="D473" s="40" t="s">
        <v>1727</v>
      </c>
      <c r="E473" s="40" t="s">
        <v>2683</v>
      </c>
      <c r="F473" s="31" t="s">
        <v>929</v>
      </c>
      <c r="G473" s="40">
        <v>4654627.0</v>
      </c>
      <c r="H473" s="40"/>
      <c r="I473" s="31" t="s">
        <v>826</v>
      </c>
      <c r="J473" s="31" t="s">
        <v>1222</v>
      </c>
      <c r="K473" s="31" t="s">
        <v>1028</v>
      </c>
      <c r="L473" s="31" t="s">
        <v>1728</v>
      </c>
      <c r="M473" s="30" t="s">
        <v>854</v>
      </c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ht="18.0" customHeight="1">
      <c r="A474" s="30">
        <v>473.0</v>
      </c>
      <c r="B474" s="72">
        <v>39865.86855324074</v>
      </c>
      <c r="C474" s="39"/>
      <c r="D474" s="40" t="s">
        <v>2685</v>
      </c>
      <c r="E474" s="40" t="s">
        <v>2684</v>
      </c>
      <c r="F474" s="31" t="s">
        <v>833</v>
      </c>
      <c r="G474" s="40">
        <v>9.971789366E9</v>
      </c>
      <c r="H474" s="40">
        <v>9.971691193E9</v>
      </c>
      <c r="I474" s="31" t="s">
        <v>826</v>
      </c>
      <c r="J474" s="31" t="s">
        <v>2686</v>
      </c>
      <c r="K474" s="31" t="s">
        <v>1242</v>
      </c>
      <c r="L474" s="31" t="s">
        <v>2687</v>
      </c>
      <c r="M474" s="30" t="s">
        <v>854</v>
      </c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ht="18.0" customHeight="1">
      <c r="A475" s="30">
        <v>474.0</v>
      </c>
      <c r="B475" s="72">
        <v>39865.896458333336</v>
      </c>
      <c r="C475" s="39"/>
      <c r="D475" s="40" t="s">
        <v>2689</v>
      </c>
      <c r="E475" s="40" t="s">
        <v>2688</v>
      </c>
      <c r="F475" s="31" t="s">
        <v>2690</v>
      </c>
      <c r="G475" s="40">
        <v>9.341361302E9</v>
      </c>
      <c r="H475" s="40">
        <v>9.341361302E9</v>
      </c>
      <c r="I475" s="31" t="s">
        <v>826</v>
      </c>
      <c r="J475" s="31" t="s">
        <v>2691</v>
      </c>
      <c r="K475" s="31" t="s">
        <v>2692</v>
      </c>
      <c r="L475" s="31" t="s">
        <v>2693</v>
      </c>
      <c r="M475" s="30" t="s">
        <v>854</v>
      </c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ht="18.0" customHeight="1">
      <c r="A476" s="30">
        <v>475.0</v>
      </c>
      <c r="B476" s="72">
        <v>39865.90640046296</v>
      </c>
      <c r="C476" s="39"/>
      <c r="D476" s="40" t="s">
        <v>2695</v>
      </c>
      <c r="E476" s="40" t="s">
        <v>2694</v>
      </c>
      <c r="F476" s="31" t="s">
        <v>1623</v>
      </c>
      <c r="G476" s="40">
        <v>9.318528547E9</v>
      </c>
      <c r="H476" s="40">
        <v>2220535.0</v>
      </c>
      <c r="I476" s="31" t="s">
        <v>826</v>
      </c>
      <c r="J476" s="31" t="s">
        <v>883</v>
      </c>
      <c r="K476" s="31" t="s">
        <v>858</v>
      </c>
      <c r="L476" s="31" t="s">
        <v>2696</v>
      </c>
      <c r="M476" s="30" t="s">
        <v>854</v>
      </c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ht="18.0" customHeight="1">
      <c r="A477" s="30">
        <v>476.0</v>
      </c>
      <c r="B477" s="72">
        <v>39866.45662037037</v>
      </c>
      <c r="C477" s="39"/>
      <c r="D477" s="40" t="s">
        <v>2698</v>
      </c>
      <c r="E477" s="40" t="s">
        <v>2697</v>
      </c>
      <c r="F477" s="31" t="s">
        <v>2699</v>
      </c>
      <c r="G477" s="40">
        <v>2.4819293E7</v>
      </c>
      <c r="H477" s="40">
        <v>9.433074655E9</v>
      </c>
      <c r="I477" s="31" t="s">
        <v>826</v>
      </c>
      <c r="J477" s="31" t="s">
        <v>2437</v>
      </c>
      <c r="K477" s="31" t="s">
        <v>846</v>
      </c>
      <c r="L477" s="31" t="s">
        <v>2700</v>
      </c>
      <c r="M477" s="30" t="s">
        <v>854</v>
      </c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ht="18.0" customHeight="1">
      <c r="A478" s="30">
        <v>477.0</v>
      </c>
      <c r="B478" s="72">
        <v>39866.66988425926</v>
      </c>
      <c r="C478" s="39"/>
      <c r="D478" s="40" t="s">
        <v>2702</v>
      </c>
      <c r="E478" s="40" t="s">
        <v>2701</v>
      </c>
      <c r="F478" s="31" t="s">
        <v>833</v>
      </c>
      <c r="G478" s="40">
        <v>4.6094299E7</v>
      </c>
      <c r="H478" s="40">
        <v>9.811011419E9</v>
      </c>
      <c r="I478" s="31" t="s">
        <v>826</v>
      </c>
      <c r="J478" s="31" t="s">
        <v>2703</v>
      </c>
      <c r="K478" s="31" t="s">
        <v>840</v>
      </c>
      <c r="L478" s="31" t="s">
        <v>948</v>
      </c>
      <c r="M478" s="30" t="s">
        <v>854</v>
      </c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ht="18.0" customHeight="1">
      <c r="A479" s="30">
        <v>478.0</v>
      </c>
      <c r="B479" s="72">
        <v>39866.68969907407</v>
      </c>
      <c r="C479" s="39"/>
      <c r="D479" s="40" t="s">
        <v>2705</v>
      </c>
      <c r="E479" s="40" t="s">
        <v>2704</v>
      </c>
      <c r="F479" s="31" t="s">
        <v>1109</v>
      </c>
      <c r="G479" s="40">
        <v>9.810809772E9</v>
      </c>
      <c r="H479" s="40">
        <v>9.810809772E9</v>
      </c>
      <c r="I479" s="31" t="s">
        <v>826</v>
      </c>
      <c r="J479" s="31" t="s">
        <v>2185</v>
      </c>
      <c r="K479" s="31" t="s">
        <v>846</v>
      </c>
      <c r="L479" s="31" t="s">
        <v>2706</v>
      </c>
      <c r="M479" s="30" t="s">
        <v>854</v>
      </c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ht="18.0" customHeight="1">
      <c r="A480" s="30">
        <v>479.0</v>
      </c>
      <c r="B480" s="72">
        <v>39866.72087962963</v>
      </c>
      <c r="C480" s="39"/>
      <c r="D480" s="40" t="s">
        <v>2708</v>
      </c>
      <c r="E480" s="40" t="s">
        <v>2707</v>
      </c>
      <c r="F480" s="31" t="s">
        <v>2709</v>
      </c>
      <c r="G480" s="40">
        <v>9.214033249E9</v>
      </c>
      <c r="H480" s="40">
        <v>9.214033249E9</v>
      </c>
      <c r="I480" s="31" t="s">
        <v>826</v>
      </c>
      <c r="J480" s="31" t="s">
        <v>2710</v>
      </c>
      <c r="K480" s="31" t="s">
        <v>2711</v>
      </c>
      <c r="L480" s="31" t="s">
        <v>2712</v>
      </c>
      <c r="M480" s="30" t="s">
        <v>854</v>
      </c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ht="18.0" customHeight="1">
      <c r="A481" s="30">
        <v>480.0</v>
      </c>
      <c r="B481" s="72">
        <v>39867.36927083333</v>
      </c>
      <c r="C481" s="39"/>
      <c r="D481" s="40" t="s">
        <v>2714</v>
      </c>
      <c r="E481" s="40" t="s">
        <v>2713</v>
      </c>
      <c r="F481" s="31" t="s">
        <v>2715</v>
      </c>
      <c r="G481" s="40">
        <v>9.758446108E9</v>
      </c>
      <c r="H481" s="40">
        <v>9.75934243E9</v>
      </c>
      <c r="I481" s="31" t="s">
        <v>826</v>
      </c>
      <c r="J481" s="31" t="s">
        <v>2716</v>
      </c>
      <c r="K481" s="31" t="s">
        <v>925</v>
      </c>
      <c r="L481" s="31" t="s">
        <v>2717</v>
      </c>
      <c r="M481" s="30" t="s">
        <v>854</v>
      </c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ht="18.0" customHeight="1">
      <c r="A482" s="30">
        <v>481.0</v>
      </c>
      <c r="B482" s="72">
        <v>39867.48278935185</v>
      </c>
      <c r="C482" s="39"/>
      <c r="D482" s="40" t="s">
        <v>2719</v>
      </c>
      <c r="E482" s="40" t="s">
        <v>2718</v>
      </c>
      <c r="F482" s="31" t="s">
        <v>833</v>
      </c>
      <c r="G482" s="40">
        <v>2.6014427E7</v>
      </c>
      <c r="H482" s="40">
        <v>9.871768876E9</v>
      </c>
      <c r="I482" s="31" t="s">
        <v>826</v>
      </c>
      <c r="J482" s="31" t="s">
        <v>2720</v>
      </c>
      <c r="K482" s="31" t="s">
        <v>1778</v>
      </c>
      <c r="L482" s="31" t="s">
        <v>2721</v>
      </c>
      <c r="M482" s="30" t="s">
        <v>854</v>
      </c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ht="18.0" customHeight="1">
      <c r="A483" s="30">
        <v>482.0</v>
      </c>
      <c r="B483" s="72">
        <v>39867.493622685186</v>
      </c>
      <c r="C483" s="39"/>
      <c r="D483" s="40" t="s">
        <v>2723</v>
      </c>
      <c r="E483" s="40" t="s">
        <v>2722</v>
      </c>
      <c r="F483" s="31" t="s">
        <v>2724</v>
      </c>
      <c r="G483" s="40">
        <v>9.864064909E9</v>
      </c>
      <c r="H483" s="40">
        <v>2552143.0</v>
      </c>
      <c r="I483" s="31" t="s">
        <v>826</v>
      </c>
      <c r="J483" s="31" t="s">
        <v>1007</v>
      </c>
      <c r="K483" s="31" t="s">
        <v>1008</v>
      </c>
      <c r="L483" s="31" t="s">
        <v>2725</v>
      </c>
      <c r="M483" s="30" t="s">
        <v>854</v>
      </c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ht="18.0" customHeight="1">
      <c r="A484" s="30">
        <v>483.0</v>
      </c>
      <c r="B484" s="72">
        <v>39867.503171296295</v>
      </c>
      <c r="C484" s="39"/>
      <c r="D484" s="40" t="s">
        <v>2727</v>
      </c>
      <c r="E484" s="40" t="s">
        <v>2726</v>
      </c>
      <c r="F484" s="31" t="s">
        <v>1819</v>
      </c>
      <c r="G484" s="40">
        <v>9.329719309E9</v>
      </c>
      <c r="H484" s="40">
        <v>9.329719309E9</v>
      </c>
      <c r="I484" s="31" t="s">
        <v>826</v>
      </c>
      <c r="J484" s="31" t="s">
        <v>2728</v>
      </c>
      <c r="K484" s="31" t="s">
        <v>2292</v>
      </c>
      <c r="L484" s="31" t="s">
        <v>2729</v>
      </c>
      <c r="M484" s="30" t="s">
        <v>854</v>
      </c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ht="18.0" customHeight="1">
      <c r="A485" s="30">
        <v>484.0</v>
      </c>
      <c r="B485" s="72">
        <v>39867.510983796295</v>
      </c>
      <c r="C485" s="39"/>
      <c r="D485" s="40" t="s">
        <v>1137</v>
      </c>
      <c r="E485" s="40" t="s">
        <v>2730</v>
      </c>
      <c r="F485" s="31" t="s">
        <v>833</v>
      </c>
      <c r="G485" s="40">
        <v>9.810231562E9</v>
      </c>
      <c r="H485" s="40">
        <v>9.810231562E9</v>
      </c>
      <c r="I485" s="31" t="s">
        <v>826</v>
      </c>
      <c r="J485" s="31" t="s">
        <v>1007</v>
      </c>
      <c r="K485" s="31" t="s">
        <v>1008</v>
      </c>
      <c r="L485" s="31" t="s">
        <v>2731</v>
      </c>
      <c r="M485" s="30" t="s">
        <v>854</v>
      </c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ht="18.0" customHeight="1">
      <c r="A486" s="30">
        <v>485.0</v>
      </c>
      <c r="B486" s="72">
        <v>39867.53528935185</v>
      </c>
      <c r="C486" s="39"/>
      <c r="D486" s="40" t="s">
        <v>2733</v>
      </c>
      <c r="E486" s="40" t="s">
        <v>2732</v>
      </c>
      <c r="F486" s="31" t="s">
        <v>877</v>
      </c>
      <c r="G486" s="40">
        <v>4.0755714E7</v>
      </c>
      <c r="H486" s="40">
        <v>4.0755714E7</v>
      </c>
      <c r="I486" s="31" t="s">
        <v>826</v>
      </c>
      <c r="J486" s="31" t="s">
        <v>2504</v>
      </c>
      <c r="K486" s="31" t="s">
        <v>2734</v>
      </c>
      <c r="L486" s="31" t="s">
        <v>2735</v>
      </c>
      <c r="M486" s="30" t="s">
        <v>854</v>
      </c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ht="18.0" customHeight="1">
      <c r="A487" s="30">
        <v>486.0</v>
      </c>
      <c r="B487" s="72">
        <v>39867.53890046296</v>
      </c>
      <c r="C487" s="39"/>
      <c r="D487" s="40" t="s">
        <v>2737</v>
      </c>
      <c r="E487" s="40" t="s">
        <v>2736</v>
      </c>
      <c r="F487" s="31" t="s">
        <v>934</v>
      </c>
      <c r="G487" s="40">
        <v>2.6511586E7</v>
      </c>
      <c r="H487" s="40">
        <v>9.811295577E9</v>
      </c>
      <c r="I487" s="31" t="s">
        <v>826</v>
      </c>
      <c r="J487" s="31" t="s">
        <v>2738</v>
      </c>
      <c r="K487" s="31" t="s">
        <v>2292</v>
      </c>
      <c r="L487" s="31" t="s">
        <v>2739</v>
      </c>
      <c r="M487" s="30" t="s">
        <v>854</v>
      </c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ht="18.0" customHeight="1">
      <c r="A488" s="30">
        <v>487.0</v>
      </c>
      <c r="B488" s="72">
        <v>39867.55061342593</v>
      </c>
      <c r="C488" s="39"/>
      <c r="D488" s="40" t="s">
        <v>2741</v>
      </c>
      <c r="E488" s="40" t="s">
        <v>2740</v>
      </c>
      <c r="F488" s="31" t="s">
        <v>891</v>
      </c>
      <c r="G488" s="40">
        <v>9.818281878E9</v>
      </c>
      <c r="H488" s="40">
        <v>9.350359898E9</v>
      </c>
      <c r="I488" s="31" t="s">
        <v>826</v>
      </c>
      <c r="J488" s="31" t="s">
        <v>1007</v>
      </c>
      <c r="K488" s="31" t="s">
        <v>1008</v>
      </c>
      <c r="L488" s="31" t="s">
        <v>2742</v>
      </c>
      <c r="M488" s="30" t="s">
        <v>854</v>
      </c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ht="18.0" customHeight="1">
      <c r="A489" s="30">
        <v>488.0</v>
      </c>
      <c r="B489" s="72">
        <v>39867.55886574074</v>
      </c>
      <c r="C489" s="39"/>
      <c r="D489" s="40" t="s">
        <v>2744</v>
      </c>
      <c r="E489" s="40" t="s">
        <v>2743</v>
      </c>
      <c r="F489" s="31" t="s">
        <v>1623</v>
      </c>
      <c r="G489" s="40">
        <v>9.463133629E9</v>
      </c>
      <c r="H489" s="40">
        <v>9.815581949E9</v>
      </c>
      <c r="I489" s="31" t="s">
        <v>826</v>
      </c>
      <c r="J489" s="31" t="s">
        <v>1416</v>
      </c>
      <c r="K489" s="31" t="s">
        <v>858</v>
      </c>
      <c r="L489" s="31" t="s">
        <v>2745</v>
      </c>
      <c r="M489" s="30" t="s">
        <v>854</v>
      </c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ht="18.0" customHeight="1">
      <c r="A490" s="30">
        <v>489.0</v>
      </c>
      <c r="B490" s="72">
        <v>39867.561886574076</v>
      </c>
      <c r="C490" s="39"/>
      <c r="D490" s="40" t="s">
        <v>2747</v>
      </c>
      <c r="E490" s="40" t="s">
        <v>2746</v>
      </c>
      <c r="F490" s="31" t="s">
        <v>908</v>
      </c>
      <c r="G490" s="40">
        <v>4.3797777E7</v>
      </c>
      <c r="H490" s="40">
        <v>4.3797732E7</v>
      </c>
      <c r="I490" s="31" t="s">
        <v>826</v>
      </c>
      <c r="J490" s="31" t="s">
        <v>1222</v>
      </c>
      <c r="K490" s="31" t="s">
        <v>1028</v>
      </c>
      <c r="L490" s="31" t="s">
        <v>2748</v>
      </c>
      <c r="M490" s="30" t="s">
        <v>854</v>
      </c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ht="18.0" customHeight="1">
      <c r="A491" s="30">
        <v>490.0</v>
      </c>
      <c r="B491" s="72">
        <v>39867.56826388889</v>
      </c>
      <c r="C491" s="39"/>
      <c r="D491" s="40" t="s">
        <v>2750</v>
      </c>
      <c r="E491" s="40" t="s">
        <v>2749</v>
      </c>
      <c r="F491" s="31" t="s">
        <v>877</v>
      </c>
      <c r="G491" s="40">
        <v>9.312351698E9</v>
      </c>
      <c r="H491" s="40">
        <v>6.5391213E7</v>
      </c>
      <c r="I491" s="31" t="s">
        <v>826</v>
      </c>
      <c r="J491" s="31" t="s">
        <v>2703</v>
      </c>
      <c r="K491" s="31" t="s">
        <v>840</v>
      </c>
      <c r="L491" s="31" t="s">
        <v>2751</v>
      </c>
      <c r="M491" s="30" t="s">
        <v>894</v>
      </c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ht="18.0" customHeight="1">
      <c r="A492" s="30">
        <v>491.0</v>
      </c>
      <c r="B492" s="72">
        <v>39867.5934375</v>
      </c>
      <c r="C492" s="39"/>
      <c r="D492" s="40" t="s">
        <v>2753</v>
      </c>
      <c r="E492" s="40" t="s">
        <v>2752</v>
      </c>
      <c r="F492" s="31" t="s">
        <v>1723</v>
      </c>
      <c r="G492" s="40">
        <v>9.681092717E9</v>
      </c>
      <c r="H492" s="40">
        <v>9.007173971E9</v>
      </c>
      <c r="I492" s="31" t="s">
        <v>826</v>
      </c>
      <c r="J492" s="31" t="s">
        <v>2754</v>
      </c>
      <c r="K492" s="31" t="s">
        <v>840</v>
      </c>
      <c r="L492" s="31" t="s">
        <v>2755</v>
      </c>
      <c r="M492" s="30" t="s">
        <v>854</v>
      </c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ht="18.0" customHeight="1">
      <c r="A493" s="30">
        <v>492.0</v>
      </c>
      <c r="B493" s="72">
        <v>39867.608923611115</v>
      </c>
      <c r="C493" s="39"/>
      <c r="D493" s="40" t="s">
        <v>2757</v>
      </c>
      <c r="E493" s="40" t="s">
        <v>2756</v>
      </c>
      <c r="F493" s="31" t="s">
        <v>941</v>
      </c>
      <c r="G493" s="40">
        <v>9.008100538E9</v>
      </c>
      <c r="H493" s="40">
        <v>9.886743018E9</v>
      </c>
      <c r="I493" s="31" t="s">
        <v>826</v>
      </c>
      <c r="J493" s="31" t="s">
        <v>2758</v>
      </c>
      <c r="K493" s="31" t="s">
        <v>1141</v>
      </c>
      <c r="L493" s="31" t="s">
        <v>2759</v>
      </c>
      <c r="M493" s="30" t="s">
        <v>854</v>
      </c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ht="18.0" customHeight="1">
      <c r="A494" s="30">
        <v>493.0</v>
      </c>
      <c r="B494" s="72">
        <v>39867.64045138889</v>
      </c>
      <c r="C494" s="39"/>
      <c r="D494" s="40" t="s">
        <v>2761</v>
      </c>
      <c r="E494" s="40" t="s">
        <v>2760</v>
      </c>
      <c r="F494" s="31" t="s">
        <v>2025</v>
      </c>
      <c r="G494" s="40">
        <v>9.886718822E9</v>
      </c>
      <c r="H494" s="40">
        <v>9.845040919E9</v>
      </c>
      <c r="I494" s="31" t="s">
        <v>826</v>
      </c>
      <c r="J494" s="31" t="s">
        <v>2762</v>
      </c>
      <c r="K494" s="31" t="s">
        <v>1247</v>
      </c>
      <c r="L494" s="31" t="s">
        <v>2763</v>
      </c>
      <c r="M494" s="30" t="s">
        <v>854</v>
      </c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ht="18.0" customHeight="1">
      <c r="A495" s="30">
        <v>494.0</v>
      </c>
      <c r="B495" s="72">
        <v>39867.64482638889</v>
      </c>
      <c r="C495" s="39"/>
      <c r="D495" s="40" t="s">
        <v>2765</v>
      </c>
      <c r="E495" s="40" t="s">
        <v>2764</v>
      </c>
      <c r="F495" s="31" t="s">
        <v>1231</v>
      </c>
      <c r="G495" s="40">
        <v>9.845131151E9</v>
      </c>
      <c r="H495" s="40">
        <v>9.845131151E9</v>
      </c>
      <c r="I495" s="31" t="s">
        <v>826</v>
      </c>
      <c r="J495" s="31" t="s">
        <v>2278</v>
      </c>
      <c r="K495" s="31" t="s">
        <v>858</v>
      </c>
      <c r="L495" s="31" t="s">
        <v>2279</v>
      </c>
      <c r="M495" s="30" t="s">
        <v>854</v>
      </c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ht="18.0" customHeight="1">
      <c r="A496" s="30">
        <v>495.0</v>
      </c>
      <c r="B496" s="72">
        <v>39867.649039351854</v>
      </c>
      <c r="C496" s="39"/>
      <c r="D496" s="40" t="s">
        <v>2750</v>
      </c>
      <c r="E496" s="40" t="s">
        <v>2766</v>
      </c>
      <c r="F496" s="31" t="s">
        <v>833</v>
      </c>
      <c r="G496" s="40">
        <v>6.5391213E7</v>
      </c>
      <c r="H496" s="40">
        <v>9.312351698E9</v>
      </c>
      <c r="I496" s="31" t="s">
        <v>826</v>
      </c>
      <c r="J496" s="31" t="s">
        <v>2703</v>
      </c>
      <c r="K496" s="31" t="s">
        <v>840</v>
      </c>
      <c r="L496" s="31" t="s">
        <v>2767</v>
      </c>
      <c r="M496" s="30" t="s">
        <v>854</v>
      </c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ht="18.0" customHeight="1">
      <c r="A497" s="30">
        <v>496.0</v>
      </c>
      <c r="B497" s="72">
        <v>39867.655636574076</v>
      </c>
      <c r="C497" s="39"/>
      <c r="D497" s="40" t="s">
        <v>1830</v>
      </c>
      <c r="E497" s="40" t="s">
        <v>2768</v>
      </c>
      <c r="F497" s="31" t="s">
        <v>941</v>
      </c>
      <c r="G497" s="40">
        <v>2.53258E7</v>
      </c>
      <c r="H497" s="40">
        <v>9.34216442E9</v>
      </c>
      <c r="I497" s="31" t="s">
        <v>826</v>
      </c>
      <c r="J497" s="31" t="s">
        <v>1831</v>
      </c>
      <c r="K497" s="31" t="s">
        <v>975</v>
      </c>
      <c r="L497" s="31" t="s">
        <v>1832</v>
      </c>
      <c r="M497" s="30" t="s">
        <v>854</v>
      </c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ht="18.0" customHeight="1">
      <c r="A498" s="30">
        <v>497.0</v>
      </c>
      <c r="B498" s="72">
        <v>39867.658854166664</v>
      </c>
      <c r="C498" s="39"/>
      <c r="D498" s="40" t="s">
        <v>2770</v>
      </c>
      <c r="E498" s="40" t="s">
        <v>2769</v>
      </c>
      <c r="F498" s="31" t="s">
        <v>908</v>
      </c>
      <c r="G498" s="40">
        <v>9.953135625E9</v>
      </c>
      <c r="H498" s="40">
        <v>9.871115268E9</v>
      </c>
      <c r="I498" s="31" t="s">
        <v>826</v>
      </c>
      <c r="J498" s="31" t="s">
        <v>2771</v>
      </c>
      <c r="K498" s="31" t="s">
        <v>1081</v>
      </c>
      <c r="L498" s="31" t="s">
        <v>2772</v>
      </c>
      <c r="M498" s="30" t="s">
        <v>854</v>
      </c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ht="18.0" customHeight="1">
      <c r="A499" s="30">
        <v>498.0</v>
      </c>
      <c r="B499" s="72">
        <v>39867.720555555556</v>
      </c>
      <c r="C499" s="39"/>
      <c r="D499" s="40" t="s">
        <v>2774</v>
      </c>
      <c r="E499" s="40" t="s">
        <v>2773</v>
      </c>
      <c r="F499" s="31" t="s">
        <v>2775</v>
      </c>
      <c r="G499" s="40">
        <v>9.008448909E9</v>
      </c>
      <c r="H499" s="40">
        <v>9.008448909E9</v>
      </c>
      <c r="I499" s="31" t="s">
        <v>826</v>
      </c>
      <c r="J499" s="31" t="s">
        <v>1058</v>
      </c>
      <c r="K499" s="31" t="s">
        <v>858</v>
      </c>
      <c r="L499" s="31" t="s">
        <v>2776</v>
      </c>
      <c r="M499" s="30" t="s">
        <v>854</v>
      </c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ht="18.0" customHeight="1">
      <c r="A500" s="30">
        <v>499.0</v>
      </c>
      <c r="B500" s="72">
        <v>39867.72814814815</v>
      </c>
      <c r="C500" s="39"/>
      <c r="D500" s="40" t="s">
        <v>2778</v>
      </c>
      <c r="E500" s="40" t="s">
        <v>2777</v>
      </c>
      <c r="F500" s="31" t="s">
        <v>2179</v>
      </c>
      <c r="G500" s="40">
        <v>3.05171E7</v>
      </c>
      <c r="H500" s="40">
        <v>9.903977797E9</v>
      </c>
      <c r="I500" s="31" t="s">
        <v>826</v>
      </c>
      <c r="J500" s="31" t="s">
        <v>2112</v>
      </c>
      <c r="K500" s="31" t="s">
        <v>828</v>
      </c>
      <c r="L500" s="31" t="s">
        <v>2779</v>
      </c>
      <c r="M500" s="30" t="s">
        <v>854</v>
      </c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ht="18.0" customHeight="1">
      <c r="A501" s="30">
        <v>500.0</v>
      </c>
      <c r="B501" s="72">
        <v>39867.74140046296</v>
      </c>
      <c r="C501" s="39"/>
      <c r="D501" s="40" t="s">
        <v>2781</v>
      </c>
      <c r="E501" s="40" t="s">
        <v>2780</v>
      </c>
      <c r="F501" s="31" t="s">
        <v>1840</v>
      </c>
      <c r="G501" s="40">
        <v>5000287.0</v>
      </c>
      <c r="H501" s="40">
        <v>9.81490963E9</v>
      </c>
      <c r="I501" s="31" t="s">
        <v>826</v>
      </c>
      <c r="J501" s="31" t="s">
        <v>1272</v>
      </c>
      <c r="K501" s="31" t="s">
        <v>858</v>
      </c>
      <c r="L501" s="31" t="s">
        <v>2782</v>
      </c>
      <c r="M501" s="30" t="s">
        <v>854</v>
      </c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ht="18.0" customHeight="1">
      <c r="A502" s="30">
        <v>501.0</v>
      </c>
      <c r="B502" s="72">
        <v>39867.76770833333</v>
      </c>
      <c r="C502" s="39"/>
      <c r="D502" s="40" t="s">
        <v>2784</v>
      </c>
      <c r="E502" s="40" t="s">
        <v>2783</v>
      </c>
      <c r="F502" s="31" t="s">
        <v>1109</v>
      </c>
      <c r="G502" s="40">
        <v>9.811413201E9</v>
      </c>
      <c r="H502" s="40">
        <v>9.811413201E9</v>
      </c>
      <c r="I502" s="31" t="s">
        <v>826</v>
      </c>
      <c r="J502" s="31" t="s">
        <v>1007</v>
      </c>
      <c r="K502" s="31" t="s">
        <v>1008</v>
      </c>
      <c r="L502" s="31" t="s">
        <v>2785</v>
      </c>
      <c r="M502" s="30" t="s">
        <v>854</v>
      </c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ht="18.0" customHeight="1">
      <c r="A503" s="30">
        <v>502.0</v>
      </c>
      <c r="B503" s="72">
        <v>39867.82487268518</v>
      </c>
      <c r="C503" s="39"/>
      <c r="D503" s="40" t="s">
        <v>2787</v>
      </c>
      <c r="E503" s="40" t="s">
        <v>2786</v>
      </c>
      <c r="F503" s="31" t="s">
        <v>2788</v>
      </c>
      <c r="G503" s="40">
        <v>9.707031039E9</v>
      </c>
      <c r="H503" s="40">
        <v>9.707031039E9</v>
      </c>
      <c r="I503" s="31" t="s">
        <v>826</v>
      </c>
      <c r="J503" s="31" t="s">
        <v>1100</v>
      </c>
      <c r="K503" s="31" t="s">
        <v>840</v>
      </c>
      <c r="L503" s="31" t="s">
        <v>2789</v>
      </c>
      <c r="M503" s="30" t="s">
        <v>854</v>
      </c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ht="18.0" customHeight="1">
      <c r="A504" s="30">
        <v>503.0</v>
      </c>
      <c r="B504" s="72">
        <v>39564.83675925926</v>
      </c>
      <c r="C504" s="39">
        <v>39610.52930555555</v>
      </c>
      <c r="D504" s="40" t="s">
        <v>2791</v>
      </c>
      <c r="E504" s="40" t="s">
        <v>2790</v>
      </c>
      <c r="F504" s="31" t="s">
        <v>2322</v>
      </c>
      <c r="G504" s="40">
        <v>9.873081868E9</v>
      </c>
      <c r="H504" s="40">
        <v>9.873081868E9</v>
      </c>
      <c r="I504" s="31" t="s">
        <v>826</v>
      </c>
      <c r="J504" s="31" t="s">
        <v>2792</v>
      </c>
      <c r="K504" s="31" t="s">
        <v>2793</v>
      </c>
      <c r="L504" s="31" t="s">
        <v>2794</v>
      </c>
      <c r="M504" s="30" t="s">
        <v>830</v>
      </c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ht="18.0" customHeight="1">
      <c r="A505" s="30">
        <v>504.0</v>
      </c>
      <c r="B505" s="72">
        <v>39574.58578703704</v>
      </c>
      <c r="C505" s="39">
        <v>39613.46686342593</v>
      </c>
      <c r="D505" s="40" t="s">
        <v>2796</v>
      </c>
      <c r="E505" s="40" t="s">
        <v>2795</v>
      </c>
      <c r="F505" s="31" t="s">
        <v>934</v>
      </c>
      <c r="G505" s="40">
        <v>9.350775494E9</v>
      </c>
      <c r="H505" s="40">
        <v>9.350775494E9</v>
      </c>
      <c r="I505" s="31" t="s">
        <v>826</v>
      </c>
      <c r="J505" s="31" t="s">
        <v>2238</v>
      </c>
      <c r="K505" s="31" t="s">
        <v>2797</v>
      </c>
      <c r="L505" s="31" t="s">
        <v>2798</v>
      </c>
      <c r="M505" s="30" t="s">
        <v>830</v>
      </c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ht="18.0" customHeight="1">
      <c r="A506" s="30">
        <v>505.0</v>
      </c>
      <c r="B506" s="72">
        <v>39574.59050925926</v>
      </c>
      <c r="C506" s="39">
        <v>39603.83684027778</v>
      </c>
      <c r="D506" s="40" t="s">
        <v>2800</v>
      </c>
      <c r="E506" s="40" t="s">
        <v>2799</v>
      </c>
      <c r="F506" s="31" t="s">
        <v>934</v>
      </c>
      <c r="G506" s="40">
        <v>9.350775494E9</v>
      </c>
      <c r="H506" s="40">
        <v>9.350775494E9</v>
      </c>
      <c r="I506" s="31" t="s">
        <v>826</v>
      </c>
      <c r="J506" s="31" t="s">
        <v>2238</v>
      </c>
      <c r="K506" s="31" t="s">
        <v>2797</v>
      </c>
      <c r="L506" s="31" t="s">
        <v>2801</v>
      </c>
      <c r="M506" s="30" t="s">
        <v>830</v>
      </c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ht="18.0" customHeight="1">
      <c r="A507" s="30">
        <v>506.0</v>
      </c>
      <c r="B507" s="72">
        <v>39574.78265046296</v>
      </c>
      <c r="C507" s="39">
        <v>39616.482303240744</v>
      </c>
      <c r="D507" s="40" t="s">
        <v>2803</v>
      </c>
      <c r="E507" s="40" t="s">
        <v>2802</v>
      </c>
      <c r="F507" s="31" t="s">
        <v>1316</v>
      </c>
      <c r="G507" s="40">
        <v>9.87120849E9</v>
      </c>
      <c r="H507" s="40">
        <v>9.87120849E9</v>
      </c>
      <c r="I507" s="31" t="s">
        <v>826</v>
      </c>
      <c r="J507" s="31" t="s">
        <v>1542</v>
      </c>
      <c r="K507" s="31" t="s">
        <v>2804</v>
      </c>
      <c r="L507" s="31" t="s">
        <v>2805</v>
      </c>
      <c r="M507" s="30" t="s">
        <v>830</v>
      </c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ht="18.0" customHeight="1">
      <c r="A508" s="30">
        <v>507.0</v>
      </c>
      <c r="B508" s="72">
        <v>39575.54337962963</v>
      </c>
      <c r="C508" s="39">
        <v>39616.390706018516</v>
      </c>
      <c r="D508" s="40" t="s">
        <v>2807</v>
      </c>
      <c r="E508" s="40" t="s">
        <v>2806</v>
      </c>
      <c r="F508" s="31" t="s">
        <v>1316</v>
      </c>
      <c r="G508" s="40">
        <v>9.873298515E9</v>
      </c>
      <c r="H508" s="40">
        <v>9.873298515E9</v>
      </c>
      <c r="I508" s="31" t="s">
        <v>826</v>
      </c>
      <c r="J508" s="31" t="s">
        <v>2808</v>
      </c>
      <c r="K508" s="31" t="s">
        <v>2809</v>
      </c>
      <c r="L508" s="31" t="s">
        <v>2810</v>
      </c>
      <c r="M508" s="30" t="s">
        <v>830</v>
      </c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ht="18.0" customHeight="1">
      <c r="A509" s="30">
        <v>508.0</v>
      </c>
      <c r="B509" s="72">
        <v>39575.65168981482</v>
      </c>
      <c r="C509" s="39">
        <v>39601.4125</v>
      </c>
      <c r="D509" s="40" t="s">
        <v>2812</v>
      </c>
      <c r="E509" s="40" t="s">
        <v>2811</v>
      </c>
      <c r="F509" s="31" t="s">
        <v>1109</v>
      </c>
      <c r="G509" s="40">
        <v>9.810428942E9</v>
      </c>
      <c r="H509" s="40">
        <v>9.810428942E9</v>
      </c>
      <c r="I509" s="31" t="s">
        <v>826</v>
      </c>
      <c r="J509" s="31" t="s">
        <v>2813</v>
      </c>
      <c r="K509" s="31" t="s">
        <v>2814</v>
      </c>
      <c r="L509" s="31" t="s">
        <v>2815</v>
      </c>
      <c r="M509" s="30" t="s">
        <v>830</v>
      </c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ht="18.0" customHeight="1">
      <c r="A510" s="30">
        <v>509.0</v>
      </c>
      <c r="B510" s="72">
        <v>39580.468356481484</v>
      </c>
      <c r="C510" s="39">
        <v>39618.66673611111</v>
      </c>
      <c r="D510" s="40" t="s">
        <v>2817</v>
      </c>
      <c r="E510" s="40" t="s">
        <v>2816</v>
      </c>
      <c r="F510" s="31" t="s">
        <v>1623</v>
      </c>
      <c r="G510" s="40">
        <v>9.855280188E9</v>
      </c>
      <c r="H510" s="40">
        <v>9.855280188E9</v>
      </c>
      <c r="I510" s="31" t="s">
        <v>826</v>
      </c>
      <c r="J510" s="31" t="s">
        <v>913</v>
      </c>
      <c r="K510" s="31" t="s">
        <v>2818</v>
      </c>
      <c r="L510" s="31" t="s">
        <v>2819</v>
      </c>
      <c r="M510" s="30" t="s">
        <v>830</v>
      </c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ht="18.0" customHeight="1">
      <c r="A511" s="30">
        <v>510.0</v>
      </c>
      <c r="B511" s="72">
        <v>39581.44484953704</v>
      </c>
      <c r="C511" s="39">
        <v>39611.811377314814</v>
      </c>
      <c r="D511" s="40" t="s">
        <v>2821</v>
      </c>
      <c r="E511" s="40" t="s">
        <v>2820</v>
      </c>
      <c r="F511" s="31" t="s">
        <v>1869</v>
      </c>
      <c r="G511" s="40">
        <v>9.818294588E9</v>
      </c>
      <c r="H511" s="40">
        <v>9.818294588E9</v>
      </c>
      <c r="I511" s="31" t="s">
        <v>826</v>
      </c>
      <c r="J511" s="31" t="s">
        <v>2822</v>
      </c>
      <c r="K511" s="31" t="s">
        <v>2823</v>
      </c>
      <c r="L511" s="31" t="s">
        <v>2824</v>
      </c>
      <c r="M511" s="30" t="s">
        <v>830</v>
      </c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ht="18.0" customHeight="1">
      <c r="A512" s="30">
        <v>511.0</v>
      </c>
      <c r="B512" s="72">
        <v>39581.448796296296</v>
      </c>
      <c r="C512" s="39">
        <v>39608.691608796296</v>
      </c>
      <c r="D512" s="40" t="s">
        <v>2826</v>
      </c>
      <c r="E512" s="40" t="s">
        <v>2825</v>
      </c>
      <c r="F512" s="31" t="s">
        <v>2827</v>
      </c>
      <c r="G512" s="40">
        <v>9.845256988E9</v>
      </c>
      <c r="H512" s="40">
        <v>9.845256988E9</v>
      </c>
      <c r="I512" s="31" t="s">
        <v>826</v>
      </c>
      <c r="J512" s="31" t="s">
        <v>1973</v>
      </c>
      <c r="K512" s="31" t="s">
        <v>2828</v>
      </c>
      <c r="L512" s="31" t="s">
        <v>2829</v>
      </c>
      <c r="M512" s="30" t="s">
        <v>830</v>
      </c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ht="18.0" customHeight="1">
      <c r="A513" s="30">
        <v>512.0</v>
      </c>
      <c r="B513" s="72">
        <v>39581.58298611111</v>
      </c>
      <c r="C513" s="39">
        <v>39622.40712962963</v>
      </c>
      <c r="D513" s="40" t="s">
        <v>2831</v>
      </c>
      <c r="E513" s="40" t="s">
        <v>2830</v>
      </c>
      <c r="F513" s="31" t="s">
        <v>934</v>
      </c>
      <c r="G513" s="40">
        <v>9.810230522E9</v>
      </c>
      <c r="H513" s="40">
        <v>9.810230522E9</v>
      </c>
      <c r="I513" s="31" t="s">
        <v>826</v>
      </c>
      <c r="J513" s="31" t="s">
        <v>1988</v>
      </c>
      <c r="K513" s="31" t="s">
        <v>2828</v>
      </c>
      <c r="L513" s="31" t="s">
        <v>2832</v>
      </c>
      <c r="M513" s="30" t="s">
        <v>830</v>
      </c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ht="18.0" customHeight="1">
      <c r="A514" s="30">
        <v>513.0</v>
      </c>
      <c r="B514" s="72">
        <v>39581.67731481481</v>
      </c>
      <c r="C514" s="39">
        <v>39609.6221875</v>
      </c>
      <c r="D514" s="40" t="s">
        <v>2834</v>
      </c>
      <c r="E514" s="40" t="s">
        <v>2833</v>
      </c>
      <c r="F514" s="31" t="s">
        <v>955</v>
      </c>
      <c r="G514" s="40">
        <v>2.5458146E7</v>
      </c>
      <c r="H514" s="40">
        <v>9.270784036E9</v>
      </c>
      <c r="I514" s="31" t="s">
        <v>826</v>
      </c>
      <c r="J514" s="31" t="s">
        <v>827</v>
      </c>
      <c r="K514" s="31" t="s">
        <v>2835</v>
      </c>
      <c r="L514" s="31" t="s">
        <v>2836</v>
      </c>
      <c r="M514" s="30" t="s">
        <v>830</v>
      </c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ht="18.0" customHeight="1">
      <c r="A515" s="30">
        <v>514.0</v>
      </c>
      <c r="B515" s="72">
        <v>39582.52982638889</v>
      </c>
      <c r="C515" s="39">
        <v>39617.68597222222</v>
      </c>
      <c r="D515" s="40" t="s">
        <v>2838</v>
      </c>
      <c r="E515" s="40" t="s">
        <v>2837</v>
      </c>
      <c r="F515" s="31" t="s">
        <v>934</v>
      </c>
      <c r="G515" s="40">
        <v>9.910493394E9</v>
      </c>
      <c r="H515" s="40">
        <v>9.911807141E9</v>
      </c>
      <c r="I515" s="31" t="s">
        <v>826</v>
      </c>
      <c r="J515" s="31" t="s">
        <v>2839</v>
      </c>
      <c r="K515" s="31" t="s">
        <v>2840</v>
      </c>
      <c r="L515" s="31" t="s">
        <v>2841</v>
      </c>
      <c r="M515" s="30" t="s">
        <v>830</v>
      </c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ht="18.0" customHeight="1">
      <c r="A516" s="30">
        <v>515.0</v>
      </c>
      <c r="B516" s="72">
        <v>39583.48222222222</v>
      </c>
      <c r="C516" s="39">
        <v>39603.696550925924</v>
      </c>
      <c r="D516" s="40" t="s">
        <v>2843</v>
      </c>
      <c r="E516" s="40" t="s">
        <v>2842</v>
      </c>
      <c r="F516" s="31" t="s">
        <v>1057</v>
      </c>
      <c r="G516" s="40">
        <v>9.903245857E9</v>
      </c>
      <c r="H516" s="40"/>
      <c r="I516" s="31" t="s">
        <v>826</v>
      </c>
      <c r="J516" s="31" t="s">
        <v>2205</v>
      </c>
      <c r="K516" s="31" t="s">
        <v>2844</v>
      </c>
      <c r="L516" s="31" t="s">
        <v>2845</v>
      </c>
      <c r="M516" s="30" t="s">
        <v>830</v>
      </c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ht="18.0" customHeight="1">
      <c r="A517" s="30">
        <v>516.0</v>
      </c>
      <c r="B517" s="72">
        <v>39583.58615740741</v>
      </c>
      <c r="C517" s="39">
        <v>39613.46760416667</v>
      </c>
      <c r="D517" s="40" t="s">
        <v>2847</v>
      </c>
      <c r="E517" s="40" t="s">
        <v>2846</v>
      </c>
      <c r="F517" s="31" t="s">
        <v>833</v>
      </c>
      <c r="G517" s="40">
        <v>9.868164575E9</v>
      </c>
      <c r="H517" s="40"/>
      <c r="I517" s="31" t="s">
        <v>826</v>
      </c>
      <c r="J517" s="31" t="s">
        <v>834</v>
      </c>
      <c r="K517" s="31" t="s">
        <v>2848</v>
      </c>
      <c r="L517" s="31" t="s">
        <v>2849</v>
      </c>
      <c r="M517" s="30" t="s">
        <v>830</v>
      </c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ht="18.0" customHeight="1">
      <c r="A518" s="30">
        <v>517.0</v>
      </c>
      <c r="B518" s="72">
        <v>39585.55693287037</v>
      </c>
      <c r="C518" s="39">
        <v>39603.688055555554</v>
      </c>
      <c r="D518" s="40" t="s">
        <v>2851</v>
      </c>
      <c r="E518" s="40" t="s">
        <v>2850</v>
      </c>
      <c r="F518" s="31" t="s">
        <v>2852</v>
      </c>
      <c r="G518" s="40">
        <v>9.433052573E9</v>
      </c>
      <c r="H518" s="40">
        <v>9.433052573E9</v>
      </c>
      <c r="I518" s="31" t="s">
        <v>826</v>
      </c>
      <c r="J518" s="31" t="s">
        <v>2853</v>
      </c>
      <c r="K518" s="31" t="s">
        <v>2854</v>
      </c>
      <c r="L518" s="31" t="s">
        <v>2855</v>
      </c>
      <c r="M518" s="30" t="s">
        <v>830</v>
      </c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ht="18.0" customHeight="1">
      <c r="A519" s="30">
        <v>518.0</v>
      </c>
      <c r="B519" s="72">
        <v>39585.695439814815</v>
      </c>
      <c r="C519" s="39">
        <v>39603.54513888889</v>
      </c>
      <c r="D519" s="40" t="s">
        <v>2857</v>
      </c>
      <c r="E519" s="40" t="s">
        <v>2856</v>
      </c>
      <c r="F519" s="31" t="s">
        <v>1316</v>
      </c>
      <c r="G519" s="40">
        <v>9.416348353E9</v>
      </c>
      <c r="H519" s="40">
        <v>9.416348353E9</v>
      </c>
      <c r="I519" s="31" t="s">
        <v>826</v>
      </c>
      <c r="J519" s="31" t="s">
        <v>2858</v>
      </c>
      <c r="K519" s="31" t="s">
        <v>2859</v>
      </c>
      <c r="L519" s="31" t="s">
        <v>2860</v>
      </c>
      <c r="M519" s="30" t="s">
        <v>830</v>
      </c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ht="18.0" customHeight="1">
      <c r="A520" s="30">
        <v>519.0</v>
      </c>
      <c r="B520" s="72">
        <v>39587.536458333336</v>
      </c>
      <c r="C520" s="39">
        <v>39618.66998842593</v>
      </c>
      <c r="D520" s="40" t="s">
        <v>2862</v>
      </c>
      <c r="E520" s="40" t="s">
        <v>2861</v>
      </c>
      <c r="F520" s="31" t="s">
        <v>2863</v>
      </c>
      <c r="G520" s="40">
        <v>9.417503468E9</v>
      </c>
      <c r="H520" s="40">
        <v>9.417503468E9</v>
      </c>
      <c r="I520" s="31" t="s">
        <v>826</v>
      </c>
      <c r="J520" s="31" t="s">
        <v>2864</v>
      </c>
      <c r="K520" s="31" t="s">
        <v>2809</v>
      </c>
      <c r="L520" s="31" t="s">
        <v>2865</v>
      </c>
      <c r="M520" s="30" t="s">
        <v>830</v>
      </c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ht="18.0" customHeight="1">
      <c r="A521" s="30">
        <v>520.0</v>
      </c>
      <c r="B521" s="72">
        <v>39589.63982638889</v>
      </c>
      <c r="C521" s="39">
        <v>39613.47405092593</v>
      </c>
      <c r="D521" s="40" t="s">
        <v>213</v>
      </c>
      <c r="E521" s="40" t="s">
        <v>2866</v>
      </c>
      <c r="F521" s="31" t="s">
        <v>833</v>
      </c>
      <c r="G521" s="40">
        <v>9.313055547E9</v>
      </c>
      <c r="H521" s="40">
        <v>9.313055547E9</v>
      </c>
      <c r="I521" s="31" t="s">
        <v>826</v>
      </c>
      <c r="J521" s="31" t="s">
        <v>2867</v>
      </c>
      <c r="K521" s="31" t="s">
        <v>2868</v>
      </c>
      <c r="L521" s="31" t="s">
        <v>2869</v>
      </c>
      <c r="M521" s="30" t="s">
        <v>830</v>
      </c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ht="18.0" customHeight="1">
      <c r="A522" s="30">
        <v>521.0</v>
      </c>
      <c r="B522" s="72">
        <v>39590.563576388886</v>
      </c>
      <c r="C522" s="39">
        <v>39613.495787037034</v>
      </c>
      <c r="D522" s="40" t="s">
        <v>2871</v>
      </c>
      <c r="E522" s="40" t="s">
        <v>2870</v>
      </c>
      <c r="F522" s="31" t="s">
        <v>833</v>
      </c>
      <c r="G522" s="40">
        <v>2.3386086E7</v>
      </c>
      <c r="H522" s="40">
        <v>2.3386086E7</v>
      </c>
      <c r="I522" s="31" t="s">
        <v>826</v>
      </c>
      <c r="J522" s="31" t="s">
        <v>1140</v>
      </c>
      <c r="K522" s="31" t="s">
        <v>2868</v>
      </c>
      <c r="L522" s="31" t="s">
        <v>2872</v>
      </c>
      <c r="M522" s="30" t="s">
        <v>830</v>
      </c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ht="18.0" customHeight="1">
      <c r="A523" s="30">
        <v>522.0</v>
      </c>
      <c r="B523" s="72">
        <v>39590.570543981485</v>
      </c>
      <c r="C523" s="39">
        <v>39601.43570601852</v>
      </c>
      <c r="D523" s="40" t="s">
        <v>2874</v>
      </c>
      <c r="E523" s="40" t="s">
        <v>2873</v>
      </c>
      <c r="F523" s="31" t="s">
        <v>2875</v>
      </c>
      <c r="G523" s="40">
        <v>2.223693678E9</v>
      </c>
      <c r="H523" s="40"/>
      <c r="I523" s="31" t="s">
        <v>826</v>
      </c>
      <c r="J523" s="31" t="s">
        <v>2876</v>
      </c>
      <c r="K523" s="31" t="s">
        <v>2814</v>
      </c>
      <c r="L523" s="31" t="s">
        <v>2877</v>
      </c>
      <c r="M523" s="30" t="s">
        <v>830</v>
      </c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ht="18.0" customHeight="1">
      <c r="A524" s="30">
        <v>523.0</v>
      </c>
      <c r="B524" s="72">
        <v>39591.66899305556</v>
      </c>
      <c r="C524" s="39">
        <v>39601.55013888889</v>
      </c>
      <c r="D524" s="40" t="s">
        <v>2879</v>
      </c>
      <c r="E524" s="40" t="s">
        <v>2878</v>
      </c>
      <c r="F524" s="31" t="s">
        <v>993</v>
      </c>
      <c r="G524" s="40">
        <v>9.223243489E9</v>
      </c>
      <c r="H524" s="40">
        <v>9.223243489E9</v>
      </c>
      <c r="I524" s="31" t="s">
        <v>826</v>
      </c>
      <c r="J524" s="31" t="s">
        <v>913</v>
      </c>
      <c r="K524" s="31" t="s">
        <v>2818</v>
      </c>
      <c r="L524" s="31" t="s">
        <v>2880</v>
      </c>
      <c r="M524" s="30" t="s">
        <v>830</v>
      </c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ht="18.0" customHeight="1">
      <c r="A525" s="30">
        <v>524.0</v>
      </c>
      <c r="B525" s="72">
        <v>39592.46123842592</v>
      </c>
      <c r="C525" s="39">
        <v>39603.839421296296</v>
      </c>
      <c r="D525" s="40" t="s">
        <v>2882</v>
      </c>
      <c r="E525" s="40" t="s">
        <v>2881</v>
      </c>
      <c r="F525" s="31" t="s">
        <v>934</v>
      </c>
      <c r="G525" s="40">
        <v>9.899106357E9</v>
      </c>
      <c r="H525" s="40"/>
      <c r="I525" s="31" t="s">
        <v>826</v>
      </c>
      <c r="J525" s="31" t="s">
        <v>1440</v>
      </c>
      <c r="K525" s="31" t="s">
        <v>2859</v>
      </c>
      <c r="L525" s="31" t="s">
        <v>2883</v>
      </c>
      <c r="M525" s="30" t="s">
        <v>830</v>
      </c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ht="18.0" customHeight="1">
      <c r="A526" s="30">
        <v>525.0</v>
      </c>
      <c r="B526" s="72">
        <v>39592.60894675926</v>
      </c>
      <c r="C526" s="39">
        <v>39626.41271990741</v>
      </c>
      <c r="D526" s="40" t="s">
        <v>2885</v>
      </c>
      <c r="E526" s="40" t="s">
        <v>2884</v>
      </c>
      <c r="F526" s="31" t="s">
        <v>1869</v>
      </c>
      <c r="G526" s="40">
        <v>9.899802116E9</v>
      </c>
      <c r="H526" s="40">
        <v>9.899802116E9</v>
      </c>
      <c r="I526" s="31" t="s">
        <v>826</v>
      </c>
      <c r="J526" s="31" t="s">
        <v>2886</v>
      </c>
      <c r="K526" s="31" t="s">
        <v>2887</v>
      </c>
      <c r="L526" s="31" t="s">
        <v>2888</v>
      </c>
      <c r="M526" s="30" t="s">
        <v>830</v>
      </c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ht="18.0" customHeight="1">
      <c r="A527" s="30">
        <v>526.0</v>
      </c>
      <c r="B527" s="72">
        <v>39592.639189814814</v>
      </c>
      <c r="C527" s="39">
        <v>39624.48349537037</v>
      </c>
      <c r="D527" s="40" t="s">
        <v>2890</v>
      </c>
      <c r="E527" s="40" t="s">
        <v>2889</v>
      </c>
      <c r="F527" s="31" t="s">
        <v>1340</v>
      </c>
      <c r="G527" s="40">
        <v>9.999312106E9</v>
      </c>
      <c r="H527" s="40">
        <v>9.999312106E9</v>
      </c>
      <c r="I527" s="31" t="s">
        <v>826</v>
      </c>
      <c r="J527" s="31" t="s">
        <v>2891</v>
      </c>
      <c r="K527" s="31" t="s">
        <v>2892</v>
      </c>
      <c r="L527" s="31" t="s">
        <v>2893</v>
      </c>
      <c r="M527" s="30" t="s">
        <v>830</v>
      </c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ht="18.0" customHeight="1">
      <c r="A528" s="30">
        <v>527.0</v>
      </c>
      <c r="B528" s="72">
        <v>39592.65403935185</v>
      </c>
      <c r="C528" s="39">
        <v>39613.49377314815</v>
      </c>
      <c r="D528" s="40" t="s">
        <v>2895</v>
      </c>
      <c r="E528" s="40" t="s">
        <v>2894</v>
      </c>
      <c r="F528" s="31" t="s">
        <v>877</v>
      </c>
      <c r="G528" s="40">
        <v>9.818436634E9</v>
      </c>
      <c r="H528" s="40">
        <v>9.818436634E9</v>
      </c>
      <c r="I528" s="31" t="s">
        <v>826</v>
      </c>
      <c r="J528" s="31" t="s">
        <v>913</v>
      </c>
      <c r="K528" s="31" t="s">
        <v>2818</v>
      </c>
      <c r="L528" s="31" t="s">
        <v>2896</v>
      </c>
      <c r="M528" s="30" t="s">
        <v>830</v>
      </c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ht="18.0" customHeight="1">
      <c r="A529" s="30">
        <v>528.0</v>
      </c>
      <c r="B529" s="72">
        <v>39592.6808912037</v>
      </c>
      <c r="C529" s="39">
        <v>39611.8103125</v>
      </c>
      <c r="D529" s="40" t="s">
        <v>2898</v>
      </c>
      <c r="E529" s="40" t="s">
        <v>2897</v>
      </c>
      <c r="F529" s="31" t="s">
        <v>833</v>
      </c>
      <c r="G529" s="40">
        <v>2.6346609E7</v>
      </c>
      <c r="H529" s="40">
        <v>2.6346609E7</v>
      </c>
      <c r="I529" s="31" t="s">
        <v>826</v>
      </c>
      <c r="J529" s="31" t="s">
        <v>2899</v>
      </c>
      <c r="K529" s="31" t="s">
        <v>2900</v>
      </c>
      <c r="L529" s="31" t="s">
        <v>2901</v>
      </c>
      <c r="M529" s="30" t="s">
        <v>830</v>
      </c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ht="18.0" customHeight="1">
      <c r="A530" s="30">
        <v>529.0</v>
      </c>
      <c r="B530" s="72">
        <v>39592.86287037037</v>
      </c>
      <c r="C530" s="39">
        <v>39624.4846875</v>
      </c>
      <c r="D530" s="40" t="s">
        <v>2903</v>
      </c>
      <c r="E530" s="40" t="s">
        <v>2902</v>
      </c>
      <c r="F530" s="31" t="s">
        <v>877</v>
      </c>
      <c r="G530" s="40">
        <v>9.818945988E9</v>
      </c>
      <c r="H530" s="40">
        <v>9.818945988E9</v>
      </c>
      <c r="I530" s="31" t="s">
        <v>826</v>
      </c>
      <c r="J530" s="31" t="s">
        <v>2904</v>
      </c>
      <c r="K530" s="31" t="s">
        <v>2905</v>
      </c>
      <c r="L530" s="31" t="s">
        <v>2906</v>
      </c>
      <c r="M530" s="30" t="s">
        <v>830</v>
      </c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ht="18.0" customHeight="1">
      <c r="A531" s="30">
        <v>530.0</v>
      </c>
      <c r="B531" s="72">
        <v>39593.663877314815</v>
      </c>
      <c r="C531" s="39">
        <v>39602.55059027778</v>
      </c>
      <c r="D531" s="40" t="s">
        <v>2908</v>
      </c>
      <c r="E531" s="40" t="s">
        <v>2907</v>
      </c>
      <c r="F531" s="31" t="s">
        <v>1439</v>
      </c>
      <c r="G531" s="40">
        <v>9.41432299E8</v>
      </c>
      <c r="H531" s="40">
        <v>9.41432299E8</v>
      </c>
      <c r="I531" s="31" t="s">
        <v>826</v>
      </c>
      <c r="J531" s="31" t="s">
        <v>2909</v>
      </c>
      <c r="K531" s="31" t="s">
        <v>2910</v>
      </c>
      <c r="L531" s="31" t="s">
        <v>2911</v>
      </c>
      <c r="M531" s="30" t="s">
        <v>830</v>
      </c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ht="18.0" customHeight="1">
      <c r="A532" s="30">
        <v>531.0</v>
      </c>
      <c r="B532" s="72">
        <v>39594.35445601852</v>
      </c>
      <c r="C532" s="39">
        <v>39613.50136574074</v>
      </c>
      <c r="D532" s="40" t="s">
        <v>2913</v>
      </c>
      <c r="E532" s="40" t="s">
        <v>2912</v>
      </c>
      <c r="F532" s="31" t="s">
        <v>833</v>
      </c>
      <c r="G532" s="40">
        <v>9.313575584E9</v>
      </c>
      <c r="H532" s="40"/>
      <c r="I532" s="31" t="s">
        <v>826</v>
      </c>
      <c r="J532" s="31" t="s">
        <v>898</v>
      </c>
      <c r="K532" s="31" t="s">
        <v>2914</v>
      </c>
      <c r="L532" s="31" t="s">
        <v>2915</v>
      </c>
      <c r="M532" s="30" t="s">
        <v>830</v>
      </c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ht="18.0" customHeight="1">
      <c r="A533" s="30">
        <v>532.0</v>
      </c>
      <c r="B533" s="72">
        <v>39594.57071759259</v>
      </c>
      <c r="C533" s="39">
        <v>39613.50435185185</v>
      </c>
      <c r="D533" s="40" t="s">
        <v>1549</v>
      </c>
      <c r="E533" s="40" t="s">
        <v>2916</v>
      </c>
      <c r="F533" s="31" t="s">
        <v>877</v>
      </c>
      <c r="G533" s="40">
        <v>9.810247627E9</v>
      </c>
      <c r="H533" s="40">
        <v>9.810247627E9</v>
      </c>
      <c r="I533" s="31" t="s">
        <v>826</v>
      </c>
      <c r="J533" s="31" t="s">
        <v>1594</v>
      </c>
      <c r="K533" s="31" t="s">
        <v>2859</v>
      </c>
      <c r="L533" s="31" t="s">
        <v>2917</v>
      </c>
      <c r="M533" s="30" t="s">
        <v>830</v>
      </c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ht="18.0" customHeight="1">
      <c r="A534" s="30">
        <v>533.0</v>
      </c>
      <c r="B534" s="72">
        <v>39595.39003472222</v>
      </c>
      <c r="C534" s="39">
        <v>39611.467256944445</v>
      </c>
      <c r="D534" s="40" t="s">
        <v>2919</v>
      </c>
      <c r="E534" s="40" t="s">
        <v>2918</v>
      </c>
      <c r="F534" s="31" t="s">
        <v>1463</v>
      </c>
      <c r="G534" s="40">
        <v>9.81403321E9</v>
      </c>
      <c r="H534" s="40">
        <v>9.81403321E9</v>
      </c>
      <c r="I534" s="31" t="s">
        <v>826</v>
      </c>
      <c r="J534" s="31" t="s">
        <v>1542</v>
      </c>
      <c r="K534" s="31" t="s">
        <v>2804</v>
      </c>
      <c r="L534" s="31" t="s">
        <v>2920</v>
      </c>
      <c r="M534" s="30" t="s">
        <v>830</v>
      </c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ht="18.0" customHeight="1">
      <c r="A535" s="30">
        <v>534.0</v>
      </c>
      <c r="B535" s="72">
        <v>39595.452048611114</v>
      </c>
      <c r="C535" s="39">
        <v>39610.79982638889</v>
      </c>
      <c r="D535" s="40" t="s">
        <v>2922</v>
      </c>
      <c r="E535" s="40" t="s">
        <v>2921</v>
      </c>
      <c r="F535" s="31" t="s">
        <v>908</v>
      </c>
      <c r="G535" s="40">
        <v>9.873748637E9</v>
      </c>
      <c r="H535" s="40">
        <v>9.873748637E9</v>
      </c>
      <c r="I535" s="31" t="s">
        <v>826</v>
      </c>
      <c r="J535" s="31" t="s">
        <v>2923</v>
      </c>
      <c r="K535" s="31" t="s">
        <v>2924</v>
      </c>
      <c r="L535" s="31" t="s">
        <v>2925</v>
      </c>
      <c r="M535" s="30" t="s">
        <v>830</v>
      </c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ht="18.0" customHeight="1">
      <c r="A536" s="30">
        <v>535.0</v>
      </c>
      <c r="B536" s="72">
        <v>39596.66846064815</v>
      </c>
      <c r="C536" s="39">
        <v>39606.51863425926</v>
      </c>
      <c r="D536" s="40" t="s">
        <v>2927</v>
      </c>
      <c r="E536" s="40" t="s">
        <v>2926</v>
      </c>
      <c r="F536" s="31" t="s">
        <v>2928</v>
      </c>
      <c r="G536" s="40">
        <v>9.434005933E9</v>
      </c>
      <c r="H536" s="40"/>
      <c r="I536" s="31" t="s">
        <v>826</v>
      </c>
      <c r="J536" s="31" t="s">
        <v>2929</v>
      </c>
      <c r="K536" s="31" t="s">
        <v>2814</v>
      </c>
      <c r="L536" s="31" t="s">
        <v>2930</v>
      </c>
      <c r="M536" s="30" t="s">
        <v>830</v>
      </c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ht="18.0" customHeight="1">
      <c r="A537" s="30">
        <v>536.0</v>
      </c>
      <c r="B537" s="72">
        <v>39596.70263888889</v>
      </c>
      <c r="C537" s="39">
        <v>39602.81193287037</v>
      </c>
      <c r="D537" s="40" t="s">
        <v>2932</v>
      </c>
      <c r="E537" s="40" t="s">
        <v>2931</v>
      </c>
      <c r="F537" s="31" t="s">
        <v>934</v>
      </c>
      <c r="G537" s="40">
        <v>9.971357117E9</v>
      </c>
      <c r="H537" s="40">
        <v>9.71357117E8</v>
      </c>
      <c r="I537" s="31" t="s">
        <v>826</v>
      </c>
      <c r="J537" s="31" t="s">
        <v>2933</v>
      </c>
      <c r="K537" s="31" t="s">
        <v>2934</v>
      </c>
      <c r="L537" s="31" t="s">
        <v>2935</v>
      </c>
      <c r="M537" s="30" t="s">
        <v>830</v>
      </c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ht="18.0" customHeight="1">
      <c r="A538" s="30">
        <v>537.0</v>
      </c>
      <c r="B538" s="72">
        <v>39596.91365740741</v>
      </c>
      <c r="C538" s="39">
        <v>39618.45837962963</v>
      </c>
      <c r="D538" s="40" t="s">
        <v>2937</v>
      </c>
      <c r="E538" s="40" t="s">
        <v>2936</v>
      </c>
      <c r="F538" s="31" t="s">
        <v>1109</v>
      </c>
      <c r="G538" s="40">
        <v>9.871827447E9</v>
      </c>
      <c r="H538" s="40"/>
      <c r="I538" s="31" t="s">
        <v>826</v>
      </c>
      <c r="J538" s="31" t="s">
        <v>827</v>
      </c>
      <c r="K538" s="31" t="s">
        <v>2914</v>
      </c>
      <c r="L538" s="31" t="s">
        <v>2938</v>
      </c>
      <c r="M538" s="30" t="s">
        <v>830</v>
      </c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ht="18.0" customHeight="1">
      <c r="A539" s="30">
        <v>538.0</v>
      </c>
      <c r="B539" s="72">
        <v>39597.410208333335</v>
      </c>
      <c r="C539" s="39">
        <v>39613.50739583333</v>
      </c>
      <c r="D539" s="40" t="s">
        <v>2940</v>
      </c>
      <c r="E539" s="40" t="s">
        <v>2939</v>
      </c>
      <c r="F539" s="31" t="s">
        <v>1819</v>
      </c>
      <c r="G539" s="40">
        <v>9.868568297E9</v>
      </c>
      <c r="H539" s="40">
        <v>9.868568297E9</v>
      </c>
      <c r="I539" s="31" t="s">
        <v>826</v>
      </c>
      <c r="J539" s="31" t="s">
        <v>2941</v>
      </c>
      <c r="K539" s="31" t="s">
        <v>2942</v>
      </c>
      <c r="L539" s="31" t="s">
        <v>2943</v>
      </c>
      <c r="M539" s="30" t="s">
        <v>830</v>
      </c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ht="18.0" customHeight="1">
      <c r="A540" s="30">
        <v>539.0</v>
      </c>
      <c r="B540" s="72">
        <v>39597.45625</v>
      </c>
      <c r="C540" s="39">
        <v>39610.40173611111</v>
      </c>
      <c r="D540" s="40" t="s">
        <v>646</v>
      </c>
      <c r="E540" s="40" t="s">
        <v>2944</v>
      </c>
      <c r="F540" s="31" t="s">
        <v>2945</v>
      </c>
      <c r="G540" s="40">
        <v>9.896063838E9</v>
      </c>
      <c r="H540" s="40">
        <v>9.896063838E9</v>
      </c>
      <c r="I540" s="31" t="s">
        <v>826</v>
      </c>
      <c r="J540" s="31" t="s">
        <v>857</v>
      </c>
      <c r="K540" s="31" t="s">
        <v>2946</v>
      </c>
      <c r="L540" s="31" t="s">
        <v>2947</v>
      </c>
      <c r="M540" s="30" t="s">
        <v>830</v>
      </c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ht="18.0" customHeight="1">
      <c r="A541" s="30">
        <v>540.0</v>
      </c>
      <c r="B541" s="72">
        <v>39597.485983796294</v>
      </c>
      <c r="C541" s="39">
        <v>39606.76075231482</v>
      </c>
      <c r="D541" s="40" t="s">
        <v>2949</v>
      </c>
      <c r="E541" s="40" t="s">
        <v>2948</v>
      </c>
      <c r="F541" s="31" t="s">
        <v>833</v>
      </c>
      <c r="G541" s="40">
        <v>2.6125738E7</v>
      </c>
      <c r="H541" s="40">
        <v>9.910733044E9</v>
      </c>
      <c r="I541" s="31" t="s">
        <v>826</v>
      </c>
      <c r="J541" s="31" t="s">
        <v>1246</v>
      </c>
      <c r="K541" s="31" t="s">
        <v>2950</v>
      </c>
      <c r="L541" s="31" t="s">
        <v>2951</v>
      </c>
      <c r="M541" s="30" t="s">
        <v>830</v>
      </c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ht="18.0" customHeight="1">
      <c r="A542" s="30">
        <v>541.0</v>
      </c>
      <c r="B542" s="72">
        <v>39597.55946759259</v>
      </c>
      <c r="C542" s="39">
        <v>39601.787083333336</v>
      </c>
      <c r="D542" s="40" t="s">
        <v>2953</v>
      </c>
      <c r="E542" s="40" t="s">
        <v>2952</v>
      </c>
      <c r="F542" s="31" t="s">
        <v>2954</v>
      </c>
      <c r="G542" s="40">
        <v>9.411081813E9</v>
      </c>
      <c r="H542" s="40">
        <v>9.411081813E9</v>
      </c>
      <c r="I542" s="31" t="s">
        <v>826</v>
      </c>
      <c r="J542" s="31" t="s">
        <v>1275</v>
      </c>
      <c r="K542" s="31" t="s">
        <v>2859</v>
      </c>
      <c r="L542" s="31" t="s">
        <v>2955</v>
      </c>
      <c r="M542" s="30" t="s">
        <v>830</v>
      </c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ht="18.0" customHeight="1">
      <c r="A543" s="30">
        <v>542.0</v>
      </c>
      <c r="B543" s="72">
        <v>39597.58793981482</v>
      </c>
      <c r="C543" s="39">
        <v>39611.553090277775</v>
      </c>
      <c r="D543" s="40" t="s">
        <v>2957</v>
      </c>
      <c r="E543" s="40" t="s">
        <v>2956</v>
      </c>
      <c r="F543" s="31" t="s">
        <v>923</v>
      </c>
      <c r="G543" s="40">
        <v>9.358526161E9</v>
      </c>
      <c r="H543" s="40"/>
      <c r="I543" s="31" t="s">
        <v>826</v>
      </c>
      <c r="J543" s="31" t="s">
        <v>1275</v>
      </c>
      <c r="K543" s="31" t="s">
        <v>2859</v>
      </c>
      <c r="L543" s="31" t="s">
        <v>2955</v>
      </c>
      <c r="M543" s="30" t="s">
        <v>830</v>
      </c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ht="18.0" customHeight="1">
      <c r="A544" s="30">
        <v>543.0</v>
      </c>
      <c r="B544" s="72">
        <v>39597.77814814815</v>
      </c>
      <c r="C544" s="39">
        <v>39613.528032407405</v>
      </c>
      <c r="D544" s="40" t="s">
        <v>2959</v>
      </c>
      <c r="E544" s="40" t="s">
        <v>2958</v>
      </c>
      <c r="F544" s="31" t="s">
        <v>877</v>
      </c>
      <c r="G544" s="40">
        <v>9.810863251E9</v>
      </c>
      <c r="H544" s="40">
        <v>9.810863251E9</v>
      </c>
      <c r="I544" s="31" t="s">
        <v>826</v>
      </c>
      <c r="J544" s="31" t="s">
        <v>1363</v>
      </c>
      <c r="K544" s="31" t="s">
        <v>2814</v>
      </c>
      <c r="L544" s="31" t="s">
        <v>2960</v>
      </c>
      <c r="M544" s="30" t="s">
        <v>830</v>
      </c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ht="18.0" customHeight="1">
      <c r="A545" s="30">
        <v>544.0</v>
      </c>
      <c r="B545" s="72">
        <v>39598.36340277778</v>
      </c>
      <c r="C545" s="39">
        <v>39603.58818287037</v>
      </c>
      <c r="D545" s="40" t="s">
        <v>2962</v>
      </c>
      <c r="E545" s="40" t="s">
        <v>2961</v>
      </c>
      <c r="F545" s="31" t="s">
        <v>993</v>
      </c>
      <c r="G545" s="40">
        <v>9.820073304E9</v>
      </c>
      <c r="H545" s="40"/>
      <c r="I545" s="31" t="s">
        <v>826</v>
      </c>
      <c r="J545" s="31" t="s">
        <v>1241</v>
      </c>
      <c r="K545" s="31" t="s">
        <v>2828</v>
      </c>
      <c r="L545" s="31" t="s">
        <v>2963</v>
      </c>
      <c r="M545" s="30" t="s">
        <v>830</v>
      </c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ht="18.0" customHeight="1">
      <c r="A546" s="30">
        <v>545.0</v>
      </c>
      <c r="B546" s="72">
        <v>39598.47466435185</v>
      </c>
      <c r="C546" s="39">
        <v>39616.59449074074</v>
      </c>
      <c r="D546" s="40" t="s">
        <v>2965</v>
      </c>
      <c r="E546" s="40" t="s">
        <v>2964</v>
      </c>
      <c r="F546" s="31" t="s">
        <v>934</v>
      </c>
      <c r="G546" s="40">
        <v>9.811300015E9</v>
      </c>
      <c r="H546" s="40">
        <v>9.811300015E9</v>
      </c>
      <c r="I546" s="31" t="s">
        <v>826</v>
      </c>
      <c r="J546" s="31" t="s">
        <v>2966</v>
      </c>
      <c r="K546" s="31" t="s">
        <v>2797</v>
      </c>
      <c r="L546" s="31" t="s">
        <v>2967</v>
      </c>
      <c r="M546" s="30" t="s">
        <v>830</v>
      </c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ht="18.0" customHeight="1">
      <c r="A547" s="30">
        <v>546.0</v>
      </c>
      <c r="B547" s="72">
        <v>39598.484606481485</v>
      </c>
      <c r="C547" s="39">
        <v>39616.55027777778</v>
      </c>
      <c r="D547" s="40" t="s">
        <v>2969</v>
      </c>
      <c r="E547" s="40" t="s">
        <v>2968</v>
      </c>
      <c r="F547" s="31" t="s">
        <v>862</v>
      </c>
      <c r="G547" s="40">
        <v>9.902707534E9</v>
      </c>
      <c r="H547" s="40">
        <v>9.902707534E9</v>
      </c>
      <c r="I547" s="31" t="s">
        <v>826</v>
      </c>
      <c r="J547" s="31" t="s">
        <v>2970</v>
      </c>
      <c r="K547" s="31" t="s">
        <v>2971</v>
      </c>
      <c r="L547" s="31" t="s">
        <v>2972</v>
      </c>
      <c r="M547" s="30" t="s">
        <v>830</v>
      </c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ht="18.0" customHeight="1">
      <c r="A548" s="30">
        <v>547.0</v>
      </c>
      <c r="B548" s="72">
        <v>39598.58908564815</v>
      </c>
      <c r="C548" s="39">
        <v>39604.60525462963</v>
      </c>
      <c r="D548" s="40" t="s">
        <v>2974</v>
      </c>
      <c r="E548" s="40" t="s">
        <v>2973</v>
      </c>
      <c r="F548" s="31" t="s">
        <v>2975</v>
      </c>
      <c r="G548" s="40">
        <v>9.416769144E9</v>
      </c>
      <c r="H548" s="40">
        <v>9.416769144E9</v>
      </c>
      <c r="I548" s="31" t="s">
        <v>826</v>
      </c>
      <c r="J548" s="31" t="s">
        <v>2976</v>
      </c>
      <c r="K548" s="31" t="s">
        <v>2859</v>
      </c>
      <c r="L548" s="31" t="s">
        <v>2977</v>
      </c>
      <c r="M548" s="30" t="s">
        <v>830</v>
      </c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ht="18.0" customHeight="1">
      <c r="A549" s="30">
        <v>548.0</v>
      </c>
      <c r="B549" s="72">
        <v>39598.640648148146</v>
      </c>
      <c r="C549" s="39">
        <v>39606.50890046296</v>
      </c>
      <c r="D549" s="40" t="s">
        <v>2534</v>
      </c>
      <c r="E549" s="40" t="s">
        <v>2978</v>
      </c>
      <c r="F549" s="31" t="s">
        <v>1109</v>
      </c>
      <c r="G549" s="40">
        <v>9.868392826E9</v>
      </c>
      <c r="H549" s="40">
        <v>9.868392826E9</v>
      </c>
      <c r="I549" s="31" t="s">
        <v>826</v>
      </c>
      <c r="J549" s="31" t="s">
        <v>1440</v>
      </c>
      <c r="K549" s="31" t="s">
        <v>2859</v>
      </c>
      <c r="L549" s="31" t="s">
        <v>2979</v>
      </c>
      <c r="M549" s="30" t="s">
        <v>830</v>
      </c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ht="18.0" customHeight="1">
      <c r="A550" s="30">
        <v>549.0</v>
      </c>
      <c r="B550" s="72">
        <v>39598.897465277776</v>
      </c>
      <c r="C550" s="39">
        <v>39619.58859953703</v>
      </c>
      <c r="D550" s="40" t="s">
        <v>2981</v>
      </c>
      <c r="E550" s="40" t="s">
        <v>2980</v>
      </c>
      <c r="F550" s="31" t="s">
        <v>2982</v>
      </c>
      <c r="G550" s="40">
        <v>9.811093787E9</v>
      </c>
      <c r="H550" s="40">
        <v>9.811093787E9</v>
      </c>
      <c r="I550" s="31" t="s">
        <v>826</v>
      </c>
      <c r="J550" s="31" t="s">
        <v>913</v>
      </c>
      <c r="K550" s="31" t="s">
        <v>2818</v>
      </c>
      <c r="L550" s="31" t="s">
        <v>2983</v>
      </c>
      <c r="M550" s="30" t="s">
        <v>830</v>
      </c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ht="18.0" customHeight="1">
      <c r="A551" s="30">
        <v>550.0</v>
      </c>
      <c r="B551" s="72">
        <v>39599.40440972222</v>
      </c>
      <c r="C551" s="39">
        <v>39603.686215277776</v>
      </c>
      <c r="D551" s="40" t="s">
        <v>2985</v>
      </c>
      <c r="E551" s="40" t="s">
        <v>2984</v>
      </c>
      <c r="F551" s="31" t="s">
        <v>2699</v>
      </c>
      <c r="G551" s="40">
        <v>6774744.0</v>
      </c>
      <c r="H551" s="40">
        <v>6774744.0</v>
      </c>
      <c r="I551" s="31" t="s">
        <v>826</v>
      </c>
      <c r="J551" s="31" t="s">
        <v>942</v>
      </c>
      <c r="K551" s="31" t="s">
        <v>2892</v>
      </c>
      <c r="L551" s="31" t="s">
        <v>2986</v>
      </c>
      <c r="M551" s="30" t="s">
        <v>830</v>
      </c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ht="18.0" customHeight="1">
      <c r="A552" s="30">
        <v>551.0</v>
      </c>
      <c r="B552" s="72">
        <v>39599.42784722222</v>
      </c>
      <c r="C552" s="39">
        <v>39602.812789351854</v>
      </c>
      <c r="D552" s="40" t="s">
        <v>2988</v>
      </c>
      <c r="E552" s="40" t="s">
        <v>2987</v>
      </c>
      <c r="F552" s="31" t="s">
        <v>934</v>
      </c>
      <c r="G552" s="40">
        <v>9.9104774E9</v>
      </c>
      <c r="H552" s="40">
        <v>9.9104774E9</v>
      </c>
      <c r="I552" s="31" t="s">
        <v>826</v>
      </c>
      <c r="J552" s="31" t="s">
        <v>2813</v>
      </c>
      <c r="K552" s="31" t="s">
        <v>2814</v>
      </c>
      <c r="L552" s="31" t="s">
        <v>2989</v>
      </c>
      <c r="M552" s="30" t="s">
        <v>830</v>
      </c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ht="18.0" customHeight="1">
      <c r="A553" s="30">
        <v>552.0</v>
      </c>
      <c r="B553" s="72">
        <v>39599.647777777776</v>
      </c>
      <c r="C553" s="39">
        <v>39606.75949074074</v>
      </c>
      <c r="D553" s="40" t="s">
        <v>2991</v>
      </c>
      <c r="E553" s="40" t="s">
        <v>2990</v>
      </c>
      <c r="F553" s="31" t="s">
        <v>833</v>
      </c>
      <c r="G553" s="40">
        <v>9.953751001E9</v>
      </c>
      <c r="H553" s="40">
        <v>9.953751001E9</v>
      </c>
      <c r="I553" s="31" t="s">
        <v>826</v>
      </c>
      <c r="J553" s="31" t="s">
        <v>1594</v>
      </c>
      <c r="K553" s="31" t="s">
        <v>2859</v>
      </c>
      <c r="L553" s="31" t="s">
        <v>2992</v>
      </c>
      <c r="M553" s="30" t="s">
        <v>830</v>
      </c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ht="18.0" customHeight="1">
      <c r="A554" s="30">
        <v>553.0</v>
      </c>
      <c r="B554" s="72">
        <v>39599.667083333334</v>
      </c>
      <c r="C554" s="39">
        <v>39606.50570601852</v>
      </c>
      <c r="D554" s="40" t="s">
        <v>2994</v>
      </c>
      <c r="E554" s="40" t="s">
        <v>2993</v>
      </c>
      <c r="F554" s="31" t="s">
        <v>2319</v>
      </c>
      <c r="G554" s="40">
        <v>9.810421461E9</v>
      </c>
      <c r="H554" s="40">
        <v>9.810421461E9</v>
      </c>
      <c r="I554" s="31" t="s">
        <v>826</v>
      </c>
      <c r="J554" s="31" t="s">
        <v>2813</v>
      </c>
      <c r="K554" s="31" t="s">
        <v>2814</v>
      </c>
      <c r="L554" s="31" t="s">
        <v>2995</v>
      </c>
      <c r="M554" s="30" t="s">
        <v>830</v>
      </c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ht="18.0" customHeight="1">
      <c r="A555" s="30">
        <v>554.0</v>
      </c>
      <c r="B555" s="72">
        <v>39599.67496527778</v>
      </c>
      <c r="C555" s="39">
        <v>39625.6205787037</v>
      </c>
      <c r="D555" s="40" t="s">
        <v>2997</v>
      </c>
      <c r="E555" s="40" t="s">
        <v>2996</v>
      </c>
      <c r="F555" s="31" t="s">
        <v>2319</v>
      </c>
      <c r="G555" s="40">
        <v>9.811524419E9</v>
      </c>
      <c r="H555" s="40">
        <v>9.811524419E9</v>
      </c>
      <c r="I555" s="31" t="s">
        <v>826</v>
      </c>
      <c r="J555" s="31" t="s">
        <v>2998</v>
      </c>
      <c r="K555" s="31" t="s">
        <v>2999</v>
      </c>
      <c r="L555" s="31" t="s">
        <v>3000</v>
      </c>
      <c r="M555" s="30" t="s">
        <v>830</v>
      </c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ht="18.0" customHeight="1">
      <c r="A556" s="30">
        <v>555.0</v>
      </c>
      <c r="B556" s="72">
        <v>39601.54922453704</v>
      </c>
      <c r="C556" s="39">
        <v>39619.59328703704</v>
      </c>
      <c r="D556" s="40" t="s">
        <v>3002</v>
      </c>
      <c r="E556" s="40" t="s">
        <v>3001</v>
      </c>
      <c r="F556" s="31" t="s">
        <v>1869</v>
      </c>
      <c r="G556" s="40">
        <v>9.99939142E9</v>
      </c>
      <c r="H556" s="40">
        <v>9.99939142E9</v>
      </c>
      <c r="I556" s="31" t="s">
        <v>826</v>
      </c>
      <c r="J556" s="31" t="s">
        <v>3003</v>
      </c>
      <c r="K556" s="31" t="s">
        <v>3004</v>
      </c>
      <c r="L556" s="31" t="s">
        <v>3005</v>
      </c>
      <c r="M556" s="30" t="s">
        <v>830</v>
      </c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ht="18.0" customHeight="1">
      <c r="A557" s="30">
        <v>556.0</v>
      </c>
      <c r="B557" s="72">
        <v>39601.66065972222</v>
      </c>
      <c r="C557" s="39">
        <v>39619.59134259259</v>
      </c>
      <c r="D557" s="40" t="s">
        <v>3007</v>
      </c>
      <c r="E557" s="40" t="s">
        <v>3006</v>
      </c>
      <c r="F557" s="31" t="s">
        <v>1017</v>
      </c>
      <c r="G557" s="40">
        <v>9.910495616E9</v>
      </c>
      <c r="H557" s="40">
        <v>9.910495616E9</v>
      </c>
      <c r="I557" s="31" t="s">
        <v>826</v>
      </c>
      <c r="J557" s="31" t="s">
        <v>3008</v>
      </c>
      <c r="K557" s="31" t="s">
        <v>3009</v>
      </c>
      <c r="L557" s="31" t="s">
        <v>3010</v>
      </c>
      <c r="M557" s="30" t="s">
        <v>830</v>
      </c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ht="18.0" customHeight="1">
      <c r="A558" s="30">
        <v>557.0</v>
      </c>
      <c r="B558" s="72">
        <v>39601.89513888889</v>
      </c>
      <c r="C558" s="39">
        <v>39618.456712962965</v>
      </c>
      <c r="D558" s="40" t="s">
        <v>3012</v>
      </c>
      <c r="E558" s="40" t="s">
        <v>3011</v>
      </c>
      <c r="F558" s="31" t="s">
        <v>1017</v>
      </c>
      <c r="G558" s="40">
        <v>9.871827447E9</v>
      </c>
      <c r="H558" s="40">
        <v>9.871827447E9</v>
      </c>
      <c r="I558" s="31" t="s">
        <v>826</v>
      </c>
      <c r="J558" s="31" t="s">
        <v>827</v>
      </c>
      <c r="K558" s="31" t="s">
        <v>2835</v>
      </c>
      <c r="L558" s="31" t="s">
        <v>2938</v>
      </c>
      <c r="M558" s="30" t="s">
        <v>830</v>
      </c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ht="18.0" customHeight="1">
      <c r="A559" s="30">
        <v>558.0</v>
      </c>
      <c r="B559" s="72">
        <v>39602.443877314814</v>
      </c>
      <c r="C559" s="39">
        <v>39619.57009259259</v>
      </c>
      <c r="D559" s="40" t="s">
        <v>3014</v>
      </c>
      <c r="E559" s="40" t="s">
        <v>3013</v>
      </c>
      <c r="F559" s="31" t="s">
        <v>1052</v>
      </c>
      <c r="G559" s="40">
        <v>9.828530385E9</v>
      </c>
      <c r="H559" s="40">
        <v>9.828530385E9</v>
      </c>
      <c r="I559" s="31" t="s">
        <v>826</v>
      </c>
      <c r="J559" s="31" t="s">
        <v>3015</v>
      </c>
      <c r="K559" s="31" t="s">
        <v>3016</v>
      </c>
      <c r="L559" s="31" t="s">
        <v>3017</v>
      </c>
      <c r="M559" s="30" t="s">
        <v>830</v>
      </c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ht="18.0" customHeight="1">
      <c r="A560" s="30">
        <v>559.0</v>
      </c>
      <c r="B560" s="72">
        <v>39602.46099537037</v>
      </c>
      <c r="C560" s="39">
        <v>39616.64040509259</v>
      </c>
      <c r="D560" s="40" t="s">
        <v>3019</v>
      </c>
      <c r="E560" s="40" t="s">
        <v>3018</v>
      </c>
      <c r="F560" s="31" t="s">
        <v>3020</v>
      </c>
      <c r="G560" s="40">
        <v>9.814641535E9</v>
      </c>
      <c r="H560" s="40">
        <v>9.814641535E9</v>
      </c>
      <c r="I560" s="31" t="s">
        <v>826</v>
      </c>
      <c r="J560" s="31" t="s">
        <v>1594</v>
      </c>
      <c r="K560" s="31" t="s">
        <v>2859</v>
      </c>
      <c r="L560" s="31" t="s">
        <v>3021</v>
      </c>
      <c r="M560" s="30" t="s">
        <v>830</v>
      </c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ht="18.0" customHeight="1">
      <c r="A561" s="30">
        <v>560.0</v>
      </c>
      <c r="B561" s="72">
        <v>39602.51741898148</v>
      </c>
      <c r="C561" s="39">
        <v>39622.76356481481</v>
      </c>
      <c r="D561" s="40" t="s">
        <v>3023</v>
      </c>
      <c r="E561" s="40" t="s">
        <v>3022</v>
      </c>
      <c r="F561" s="31" t="s">
        <v>1340</v>
      </c>
      <c r="G561" s="40">
        <v>9.899614311E9</v>
      </c>
      <c r="H561" s="40">
        <v>9.899614311E9</v>
      </c>
      <c r="I561" s="31" t="s">
        <v>826</v>
      </c>
      <c r="J561" s="31" t="s">
        <v>3024</v>
      </c>
      <c r="K561" s="31" t="s">
        <v>2814</v>
      </c>
      <c r="L561" s="31" t="s">
        <v>3025</v>
      </c>
      <c r="M561" s="30" t="s">
        <v>830</v>
      </c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ht="18.0" customHeight="1">
      <c r="A562" s="30">
        <v>561.0</v>
      </c>
      <c r="B562" s="72">
        <v>39602.53996527778</v>
      </c>
      <c r="C562" s="39">
        <v>39619.49056712963</v>
      </c>
      <c r="D562" s="40" t="s">
        <v>3027</v>
      </c>
      <c r="E562" s="40" t="s">
        <v>3026</v>
      </c>
      <c r="F562" s="31" t="s">
        <v>3028</v>
      </c>
      <c r="G562" s="40">
        <v>9.422634506E9</v>
      </c>
      <c r="H562" s="40">
        <v>9.422634506E9</v>
      </c>
      <c r="I562" s="31" t="s">
        <v>826</v>
      </c>
      <c r="J562" s="31" t="s">
        <v>974</v>
      </c>
      <c r="K562" s="31" t="s">
        <v>3029</v>
      </c>
      <c r="L562" s="31" t="s">
        <v>3030</v>
      </c>
      <c r="M562" s="30" t="s">
        <v>830</v>
      </c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ht="18.0" customHeight="1">
      <c r="A563" s="30">
        <v>562.0</v>
      </c>
      <c r="B563" s="72">
        <v>39602.55483796296</v>
      </c>
      <c r="C563" s="39">
        <v>39603.689780092594</v>
      </c>
      <c r="D563" s="40" t="s">
        <v>3032</v>
      </c>
      <c r="E563" s="40" t="s">
        <v>3031</v>
      </c>
      <c r="F563" s="31" t="s">
        <v>3033</v>
      </c>
      <c r="G563" s="40">
        <v>9.933390926E9</v>
      </c>
      <c r="H563" s="40"/>
      <c r="I563" s="31" t="s">
        <v>826</v>
      </c>
      <c r="J563" s="31" t="s">
        <v>2437</v>
      </c>
      <c r="K563" s="31" t="s">
        <v>2814</v>
      </c>
      <c r="L563" s="31" t="s">
        <v>3034</v>
      </c>
      <c r="M563" s="30" t="s">
        <v>830</v>
      </c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ht="18.0" customHeight="1">
      <c r="A564" s="30">
        <v>563.0</v>
      </c>
      <c r="B564" s="72">
        <v>39602.77804398148</v>
      </c>
      <c r="C564" s="39">
        <v>39620.52923611111</v>
      </c>
      <c r="D564" s="40" t="s">
        <v>3036</v>
      </c>
      <c r="E564" s="40" t="s">
        <v>3035</v>
      </c>
      <c r="F564" s="31" t="s">
        <v>1017</v>
      </c>
      <c r="G564" s="40">
        <v>9.953461411E9</v>
      </c>
      <c r="H564" s="40">
        <v>9.953461411E9</v>
      </c>
      <c r="I564" s="31" t="s">
        <v>826</v>
      </c>
      <c r="J564" s="31" t="s">
        <v>3037</v>
      </c>
      <c r="K564" s="31" t="s">
        <v>2804</v>
      </c>
      <c r="L564" s="31" t="s">
        <v>3038</v>
      </c>
      <c r="M564" s="30" t="s">
        <v>830</v>
      </c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ht="18.0" customHeight="1">
      <c r="A565" s="30">
        <v>564.0</v>
      </c>
      <c r="B565" s="72">
        <v>39603.75795138889</v>
      </c>
      <c r="C565" s="39">
        <v>39608.45924768518</v>
      </c>
      <c r="D565" s="40" t="s">
        <v>3040</v>
      </c>
      <c r="E565" s="40" t="s">
        <v>3039</v>
      </c>
      <c r="F565" s="31" t="s">
        <v>3041</v>
      </c>
      <c r="G565" s="40">
        <v>9.326033144E9</v>
      </c>
      <c r="H565" s="40">
        <v>9.326033144E9</v>
      </c>
      <c r="I565" s="31" t="s">
        <v>826</v>
      </c>
      <c r="J565" s="31" t="s">
        <v>1973</v>
      </c>
      <c r="K565" s="31" t="s">
        <v>3042</v>
      </c>
      <c r="L565" s="31" t="s">
        <v>3043</v>
      </c>
      <c r="M565" s="30" t="s">
        <v>830</v>
      </c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ht="18.0" customHeight="1">
      <c r="A566" s="30">
        <v>565.0</v>
      </c>
      <c r="B566" s="72">
        <v>39603.78952546296</v>
      </c>
      <c r="C566" s="39">
        <v>39604.67949074074</v>
      </c>
      <c r="D566" s="40" t="s">
        <v>3045</v>
      </c>
      <c r="E566" s="40" t="s">
        <v>3044</v>
      </c>
      <c r="F566" s="31" t="s">
        <v>993</v>
      </c>
      <c r="G566" s="40">
        <v>6633170.0</v>
      </c>
      <c r="H566" s="40"/>
      <c r="I566" s="31" t="s">
        <v>826</v>
      </c>
      <c r="J566" s="31" t="s">
        <v>827</v>
      </c>
      <c r="K566" s="31" t="s">
        <v>2914</v>
      </c>
      <c r="L566" s="31" t="s">
        <v>3046</v>
      </c>
      <c r="M566" s="30" t="s">
        <v>830</v>
      </c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ht="18.0" customHeight="1">
      <c r="A567" s="30">
        <v>566.0</v>
      </c>
      <c r="B567" s="72">
        <v>39604.58482638889</v>
      </c>
      <c r="C567" s="39">
        <v>39606.75798611111</v>
      </c>
      <c r="D567" s="40" t="s">
        <v>3048</v>
      </c>
      <c r="E567" s="40" t="s">
        <v>3047</v>
      </c>
      <c r="F567" s="31" t="s">
        <v>1340</v>
      </c>
      <c r="G567" s="40">
        <v>2.2788329E7</v>
      </c>
      <c r="H567" s="40">
        <v>9.999060846E9</v>
      </c>
      <c r="I567" s="31" t="s">
        <v>826</v>
      </c>
      <c r="J567" s="31" t="s">
        <v>3049</v>
      </c>
      <c r="K567" s="31" t="s">
        <v>2971</v>
      </c>
      <c r="L567" s="31" t="s">
        <v>3050</v>
      </c>
      <c r="M567" s="30" t="s">
        <v>830</v>
      </c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ht="18.0" customHeight="1">
      <c r="A568" s="30">
        <v>567.0</v>
      </c>
      <c r="B568" s="72">
        <v>39604.64059027778</v>
      </c>
      <c r="C568" s="39">
        <v>39617.644467592596</v>
      </c>
      <c r="D568" s="40" t="s">
        <v>1405</v>
      </c>
      <c r="E568" s="40" t="s">
        <v>3051</v>
      </c>
      <c r="F568" s="31" t="s">
        <v>934</v>
      </c>
      <c r="G568" s="40">
        <v>2.5880123E7</v>
      </c>
      <c r="H568" s="40"/>
      <c r="I568" s="31" t="s">
        <v>826</v>
      </c>
      <c r="J568" s="31" t="s">
        <v>3052</v>
      </c>
      <c r="K568" s="31" t="s">
        <v>2859</v>
      </c>
      <c r="L568" s="31" t="s">
        <v>3053</v>
      </c>
      <c r="M568" s="30" t="s">
        <v>830</v>
      </c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ht="18.0" customHeight="1">
      <c r="A569" s="30">
        <v>568.0</v>
      </c>
      <c r="B569" s="72">
        <v>39604.881898148145</v>
      </c>
      <c r="C569" s="39">
        <v>39625.62238425926</v>
      </c>
      <c r="D569" s="40" t="s">
        <v>3055</v>
      </c>
      <c r="E569" s="40" t="s">
        <v>3054</v>
      </c>
      <c r="F569" s="31" t="s">
        <v>2319</v>
      </c>
      <c r="G569" s="40">
        <v>9.910235848E9</v>
      </c>
      <c r="H569" s="40">
        <v>9.910235848E9</v>
      </c>
      <c r="I569" s="31" t="s">
        <v>826</v>
      </c>
      <c r="J569" s="31" t="s">
        <v>1440</v>
      </c>
      <c r="K569" s="31" t="s">
        <v>2859</v>
      </c>
      <c r="L569" s="31" t="s">
        <v>3056</v>
      </c>
      <c r="M569" s="30" t="s">
        <v>830</v>
      </c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ht="18.0" customHeight="1">
      <c r="A570" s="30">
        <v>569.0</v>
      </c>
      <c r="B570" s="72">
        <v>39605.481828703705</v>
      </c>
      <c r="C570" s="39">
        <v>39618.51761574074</v>
      </c>
      <c r="D570" s="40" t="s">
        <v>3058</v>
      </c>
      <c r="E570" s="40" t="s">
        <v>3057</v>
      </c>
      <c r="F570" s="31" t="s">
        <v>1869</v>
      </c>
      <c r="G570" s="40">
        <v>9.810173457E9</v>
      </c>
      <c r="H570" s="40">
        <v>9.810173457E9</v>
      </c>
      <c r="I570" s="31" t="s">
        <v>826</v>
      </c>
      <c r="J570" s="31" t="s">
        <v>2026</v>
      </c>
      <c r="K570" s="31" t="s">
        <v>3059</v>
      </c>
      <c r="L570" s="31" t="s">
        <v>3060</v>
      </c>
      <c r="M570" s="30" t="s">
        <v>830</v>
      </c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ht="18.0" customHeight="1">
      <c r="A571" s="30">
        <v>570.0</v>
      </c>
      <c r="B571" s="72">
        <v>39605.55388888889</v>
      </c>
      <c r="C571" s="39">
        <v>39610.798113425924</v>
      </c>
      <c r="D571" s="40" t="s">
        <v>3062</v>
      </c>
      <c r="E571" s="40" t="s">
        <v>3061</v>
      </c>
      <c r="F571" s="31" t="s">
        <v>833</v>
      </c>
      <c r="G571" s="40">
        <v>9.810023754E9</v>
      </c>
      <c r="H571" s="40">
        <v>9.810023754E9</v>
      </c>
      <c r="I571" s="31" t="s">
        <v>826</v>
      </c>
      <c r="J571" s="31" t="s">
        <v>3063</v>
      </c>
      <c r="K571" s="31" t="s">
        <v>2814</v>
      </c>
      <c r="L571" s="31" t="s">
        <v>3064</v>
      </c>
      <c r="M571" s="30" t="s">
        <v>830</v>
      </c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ht="18.0" customHeight="1">
      <c r="A572" s="30">
        <v>571.0</v>
      </c>
      <c r="B572" s="72">
        <v>39605.56869212963</v>
      </c>
      <c r="C572" s="39">
        <v>39618.484606481485</v>
      </c>
      <c r="D572" s="40" t="s">
        <v>3066</v>
      </c>
      <c r="E572" s="40" t="s">
        <v>3065</v>
      </c>
      <c r="F572" s="31" t="s">
        <v>941</v>
      </c>
      <c r="G572" s="40">
        <v>9.972621532E9</v>
      </c>
      <c r="H572" s="40"/>
      <c r="I572" s="31" t="s">
        <v>826</v>
      </c>
      <c r="J572" s="31" t="s">
        <v>3067</v>
      </c>
      <c r="K572" s="31" t="s">
        <v>2804</v>
      </c>
      <c r="L572" s="31" t="s">
        <v>3068</v>
      </c>
      <c r="M572" s="30" t="s">
        <v>830</v>
      </c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ht="18.0" customHeight="1">
      <c r="A573" s="30">
        <v>572.0</v>
      </c>
      <c r="B573" s="72">
        <v>39605.69231481481</v>
      </c>
      <c r="C573" s="39">
        <v>39610.80167824074</v>
      </c>
      <c r="D573" s="40" t="s">
        <v>3070</v>
      </c>
      <c r="E573" s="40" t="s">
        <v>3069</v>
      </c>
      <c r="F573" s="31" t="s">
        <v>1869</v>
      </c>
      <c r="G573" s="40">
        <v>4.1750705E7</v>
      </c>
      <c r="H573" s="40">
        <v>4.1750705E7</v>
      </c>
      <c r="I573" s="31" t="s">
        <v>826</v>
      </c>
      <c r="J573" s="31" t="s">
        <v>1105</v>
      </c>
      <c r="K573" s="31" t="s">
        <v>2809</v>
      </c>
      <c r="L573" s="31" t="s">
        <v>3071</v>
      </c>
      <c r="M573" s="30" t="s">
        <v>830</v>
      </c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ht="18.0" customHeight="1">
      <c r="A574" s="30">
        <v>573.0</v>
      </c>
      <c r="B574" s="72">
        <v>39606.499606481484</v>
      </c>
      <c r="C574" s="39">
        <v>39620.545798611114</v>
      </c>
      <c r="D574" s="40" t="s">
        <v>3073</v>
      </c>
      <c r="E574" s="40" t="s">
        <v>3072</v>
      </c>
      <c r="F574" s="31" t="s">
        <v>833</v>
      </c>
      <c r="G574" s="40">
        <v>9.313988841E9</v>
      </c>
      <c r="H574" s="40"/>
      <c r="I574" s="31" t="s">
        <v>826</v>
      </c>
      <c r="J574" s="31" t="s">
        <v>1802</v>
      </c>
      <c r="K574" s="31" t="s">
        <v>2942</v>
      </c>
      <c r="L574" s="31" t="s">
        <v>3074</v>
      </c>
      <c r="M574" s="30" t="s">
        <v>830</v>
      </c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ht="18.0" customHeight="1">
      <c r="A575" s="30">
        <v>574.0</v>
      </c>
      <c r="B575" s="72">
        <v>39606.62857638889</v>
      </c>
      <c r="C575" s="39">
        <v>39618.67587962963</v>
      </c>
      <c r="D575" s="40" t="s">
        <v>3076</v>
      </c>
      <c r="E575" s="40" t="s">
        <v>3075</v>
      </c>
      <c r="F575" s="31" t="s">
        <v>3077</v>
      </c>
      <c r="G575" s="40">
        <v>9.4633089E9</v>
      </c>
      <c r="H575" s="40">
        <v>9.4633089E9</v>
      </c>
      <c r="I575" s="31" t="s">
        <v>826</v>
      </c>
      <c r="J575" s="31" t="s">
        <v>3078</v>
      </c>
      <c r="K575" s="31" t="s">
        <v>3079</v>
      </c>
      <c r="L575" s="31" t="s">
        <v>3080</v>
      </c>
      <c r="M575" s="30" t="s">
        <v>830</v>
      </c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ht="18.0" customHeight="1">
      <c r="A576" s="30">
        <v>575.0</v>
      </c>
      <c r="B576" s="72">
        <v>39606.84460648148</v>
      </c>
      <c r="C576" s="39">
        <v>39613.49240740741</v>
      </c>
      <c r="D576" s="40" t="s">
        <v>3082</v>
      </c>
      <c r="E576" s="40" t="s">
        <v>3081</v>
      </c>
      <c r="F576" s="31" t="s">
        <v>3083</v>
      </c>
      <c r="G576" s="40">
        <v>9.416769144E9</v>
      </c>
      <c r="H576" s="40">
        <v>9.416769144E9</v>
      </c>
      <c r="I576" s="31" t="s">
        <v>826</v>
      </c>
      <c r="J576" s="31" t="s">
        <v>1440</v>
      </c>
      <c r="K576" s="31" t="s">
        <v>2859</v>
      </c>
      <c r="L576" s="31" t="s">
        <v>2977</v>
      </c>
      <c r="M576" s="30" t="s">
        <v>830</v>
      </c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ht="18.0" customHeight="1">
      <c r="A577" s="30">
        <v>576.0</v>
      </c>
      <c r="B577" s="72">
        <v>39608.565462962964</v>
      </c>
      <c r="C577" s="39">
        <v>39611.54175925926</v>
      </c>
      <c r="D577" s="40" t="s">
        <v>3085</v>
      </c>
      <c r="E577" s="40" t="s">
        <v>3084</v>
      </c>
      <c r="F577" s="31" t="s">
        <v>3086</v>
      </c>
      <c r="G577" s="40">
        <v>9.35895938E9</v>
      </c>
      <c r="H577" s="40">
        <v>9.35895938E9</v>
      </c>
      <c r="I577" s="31" t="s">
        <v>826</v>
      </c>
      <c r="J577" s="31" t="s">
        <v>3087</v>
      </c>
      <c r="K577" s="31" t="s">
        <v>2814</v>
      </c>
      <c r="L577" s="31" t="s">
        <v>3088</v>
      </c>
      <c r="M577" s="30" t="s">
        <v>830</v>
      </c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ht="18.0" customHeight="1">
      <c r="A578" s="30">
        <v>577.0</v>
      </c>
      <c r="B578" s="72">
        <v>39608.67403935185</v>
      </c>
      <c r="C578" s="39">
        <v>39625.78295138889</v>
      </c>
      <c r="D578" s="40" t="s">
        <v>3090</v>
      </c>
      <c r="E578" s="40" t="s">
        <v>3089</v>
      </c>
      <c r="F578" s="31" t="s">
        <v>3091</v>
      </c>
      <c r="G578" s="40">
        <v>9.823406328E9</v>
      </c>
      <c r="H578" s="40">
        <v>9.823406328E9</v>
      </c>
      <c r="I578" s="31" t="s">
        <v>826</v>
      </c>
      <c r="J578" s="31" t="s">
        <v>3092</v>
      </c>
      <c r="K578" s="31" t="s">
        <v>3093</v>
      </c>
      <c r="L578" s="31" t="s">
        <v>3094</v>
      </c>
      <c r="M578" s="30" t="s">
        <v>830</v>
      </c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ht="18.0" customHeight="1">
      <c r="A579" s="30">
        <v>578.0</v>
      </c>
      <c r="B579" s="72">
        <v>39609.47546296296</v>
      </c>
      <c r="C579" s="39">
        <v>39626.47634259259</v>
      </c>
      <c r="D579" s="40" t="s">
        <v>3096</v>
      </c>
      <c r="E579" s="40" t="s">
        <v>3095</v>
      </c>
      <c r="F579" s="31" t="s">
        <v>3097</v>
      </c>
      <c r="G579" s="40">
        <v>9.999788351E9</v>
      </c>
      <c r="H579" s="40">
        <v>9.999788351E9</v>
      </c>
      <c r="I579" s="31" t="s">
        <v>826</v>
      </c>
      <c r="J579" s="31" t="s">
        <v>2238</v>
      </c>
      <c r="K579" s="31" t="s">
        <v>2859</v>
      </c>
      <c r="L579" s="31" t="s">
        <v>3098</v>
      </c>
      <c r="M579" s="30" t="s">
        <v>830</v>
      </c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ht="18.0" customHeight="1">
      <c r="A580" s="30">
        <v>579.0</v>
      </c>
      <c r="B580" s="72">
        <v>39609.47677083333</v>
      </c>
      <c r="C580" s="39">
        <v>39611.812569444446</v>
      </c>
      <c r="D580" s="40" t="s">
        <v>3100</v>
      </c>
      <c r="E580" s="40" t="s">
        <v>3099</v>
      </c>
      <c r="F580" s="31" t="s">
        <v>934</v>
      </c>
      <c r="G580" s="40">
        <v>9.350657375E9</v>
      </c>
      <c r="H580" s="40">
        <v>9.350657375E9</v>
      </c>
      <c r="I580" s="31" t="s">
        <v>826</v>
      </c>
      <c r="J580" s="31" t="s">
        <v>3101</v>
      </c>
      <c r="K580" s="31" t="s">
        <v>2797</v>
      </c>
      <c r="L580" s="31" t="s">
        <v>3102</v>
      </c>
      <c r="M580" s="30" t="s">
        <v>830</v>
      </c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ht="18.0" customHeight="1">
      <c r="A581" s="30">
        <v>580.0</v>
      </c>
      <c r="B581" s="72">
        <v>39609.48738425926</v>
      </c>
      <c r="C581" s="39">
        <v>39611.43135416666</v>
      </c>
      <c r="D581" s="40" t="s">
        <v>3104</v>
      </c>
      <c r="E581" s="40" t="s">
        <v>3103</v>
      </c>
      <c r="F581" s="31" t="s">
        <v>833</v>
      </c>
      <c r="G581" s="40">
        <v>2.65931E7</v>
      </c>
      <c r="H581" s="40"/>
      <c r="I581" s="31" t="s">
        <v>826</v>
      </c>
      <c r="J581" s="31" t="s">
        <v>2427</v>
      </c>
      <c r="K581" s="31" t="s">
        <v>2859</v>
      </c>
      <c r="L581" s="31" t="s">
        <v>3105</v>
      </c>
      <c r="M581" s="30" t="s">
        <v>830</v>
      </c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ht="18.0" customHeight="1">
      <c r="A582" s="30">
        <v>581.0</v>
      </c>
      <c r="B582" s="72">
        <v>39609.600381944445</v>
      </c>
      <c r="C582" s="39">
        <v>39611.66002314815</v>
      </c>
      <c r="D582" s="40" t="s">
        <v>3107</v>
      </c>
      <c r="E582" s="40" t="s">
        <v>3106</v>
      </c>
      <c r="F582" s="31" t="s">
        <v>1109</v>
      </c>
      <c r="G582" s="40">
        <v>9.71102522E9</v>
      </c>
      <c r="H582" s="40"/>
      <c r="I582" s="31" t="s">
        <v>826</v>
      </c>
      <c r="J582" s="31" t="s">
        <v>1275</v>
      </c>
      <c r="K582" s="31" t="s">
        <v>2859</v>
      </c>
      <c r="L582" s="31" t="s">
        <v>3108</v>
      </c>
      <c r="M582" s="30" t="s">
        <v>830</v>
      </c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ht="18.0" customHeight="1">
      <c r="A583" s="30">
        <v>582.0</v>
      </c>
      <c r="B583" s="72">
        <v>39609.655497685184</v>
      </c>
      <c r="C583" s="39">
        <v>39619.61587962963</v>
      </c>
      <c r="D583" s="40" t="s">
        <v>3110</v>
      </c>
      <c r="E583" s="40" t="s">
        <v>3109</v>
      </c>
      <c r="F583" s="31" t="s">
        <v>1869</v>
      </c>
      <c r="G583" s="40">
        <v>9.810135246E9</v>
      </c>
      <c r="H583" s="40">
        <v>9.810135246E9</v>
      </c>
      <c r="I583" s="31" t="s">
        <v>826</v>
      </c>
      <c r="J583" s="31" t="s">
        <v>3111</v>
      </c>
      <c r="K583" s="31" t="s">
        <v>3112</v>
      </c>
      <c r="L583" s="31" t="s">
        <v>3113</v>
      </c>
      <c r="M583" s="30" t="s">
        <v>830</v>
      </c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ht="18.0" customHeight="1">
      <c r="A584" s="30">
        <v>583.0</v>
      </c>
      <c r="B584" s="72">
        <v>39609.70658564815</v>
      </c>
      <c r="C584" s="39">
        <v>39617.48862268519</v>
      </c>
      <c r="D584" s="40" t="s">
        <v>3115</v>
      </c>
      <c r="E584" s="40" t="s">
        <v>3114</v>
      </c>
      <c r="F584" s="31" t="s">
        <v>3116</v>
      </c>
      <c r="G584" s="40">
        <v>3.532640686E9</v>
      </c>
      <c r="H584" s="40">
        <v>3.532640686E9</v>
      </c>
      <c r="I584" s="31" t="s">
        <v>826</v>
      </c>
      <c r="J584" s="31" t="s">
        <v>989</v>
      </c>
      <c r="K584" s="31" t="s">
        <v>2900</v>
      </c>
      <c r="L584" s="31" t="s">
        <v>3117</v>
      </c>
      <c r="M584" s="30" t="s">
        <v>830</v>
      </c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ht="18.0" customHeight="1">
      <c r="A585" s="30">
        <v>584.0</v>
      </c>
      <c r="B585" s="72">
        <v>39610.483136574076</v>
      </c>
      <c r="C585" s="39">
        <v>39622.52165509259</v>
      </c>
      <c r="D585" s="40" t="s">
        <v>3119</v>
      </c>
      <c r="E585" s="40" t="s">
        <v>3118</v>
      </c>
      <c r="F585" s="31" t="s">
        <v>1869</v>
      </c>
      <c r="G585" s="40">
        <v>2.4111695E7</v>
      </c>
      <c r="H585" s="40">
        <v>2.4111695E7</v>
      </c>
      <c r="I585" s="31" t="s">
        <v>826</v>
      </c>
      <c r="J585" s="31" t="s">
        <v>3120</v>
      </c>
      <c r="K585" s="31" t="s">
        <v>3121</v>
      </c>
      <c r="L585" s="31" t="s">
        <v>3122</v>
      </c>
      <c r="M585" s="30" t="s">
        <v>830</v>
      </c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ht="18.0" customHeight="1">
      <c r="A586" s="30">
        <v>585.0</v>
      </c>
      <c r="B586" s="72">
        <v>39610.487974537034</v>
      </c>
      <c r="C586" s="39">
        <v>39620.543171296296</v>
      </c>
      <c r="D586" s="40" t="s">
        <v>3124</v>
      </c>
      <c r="E586" s="40" t="s">
        <v>3123</v>
      </c>
      <c r="F586" s="31" t="s">
        <v>833</v>
      </c>
      <c r="G586" s="40">
        <v>9.810694265E9</v>
      </c>
      <c r="H586" s="40">
        <v>9.810694265E9</v>
      </c>
      <c r="I586" s="31" t="s">
        <v>826</v>
      </c>
      <c r="J586" s="31" t="s">
        <v>3125</v>
      </c>
      <c r="K586" s="31" t="s">
        <v>3126</v>
      </c>
      <c r="L586" s="31" t="s">
        <v>3127</v>
      </c>
      <c r="M586" s="30" t="s">
        <v>830</v>
      </c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ht="18.0" customHeight="1">
      <c r="A587" s="30">
        <v>586.0</v>
      </c>
      <c r="B587" s="72">
        <v>39610.703935185185</v>
      </c>
      <c r="C587" s="39">
        <v>39624.47939814815</v>
      </c>
      <c r="D587" s="40" t="s">
        <v>3129</v>
      </c>
      <c r="E587" s="40" t="s">
        <v>3128</v>
      </c>
      <c r="F587" s="31" t="s">
        <v>3130</v>
      </c>
      <c r="G587" s="40">
        <v>9.431494665E9</v>
      </c>
      <c r="H587" s="40">
        <v>9.431494665E9</v>
      </c>
      <c r="I587" s="31" t="s">
        <v>826</v>
      </c>
      <c r="J587" s="31" t="s">
        <v>1973</v>
      </c>
      <c r="K587" s="31" t="s">
        <v>2828</v>
      </c>
      <c r="L587" s="31" t="s">
        <v>3131</v>
      </c>
      <c r="M587" s="30" t="s">
        <v>830</v>
      </c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ht="18.0" customHeight="1">
      <c r="A588" s="30">
        <v>587.0</v>
      </c>
      <c r="B588" s="72">
        <v>39611.503171296295</v>
      </c>
      <c r="C588" s="39">
        <v>39623.58326388889</v>
      </c>
      <c r="D588" s="40" t="s">
        <v>3133</v>
      </c>
      <c r="E588" s="40" t="s">
        <v>3132</v>
      </c>
      <c r="F588" s="31" t="s">
        <v>934</v>
      </c>
      <c r="G588" s="40">
        <v>2.4634036E7</v>
      </c>
      <c r="H588" s="40"/>
      <c r="I588" s="31" t="s">
        <v>826</v>
      </c>
      <c r="J588" s="31" t="s">
        <v>3134</v>
      </c>
      <c r="K588" s="31" t="s">
        <v>3135</v>
      </c>
      <c r="L588" s="31" t="s">
        <v>3136</v>
      </c>
      <c r="M588" s="30" t="s">
        <v>830</v>
      </c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ht="18.0" customHeight="1">
      <c r="A589" s="30">
        <v>588.0</v>
      </c>
      <c r="B589" s="72">
        <v>39611.5531712963</v>
      </c>
      <c r="C589" s="39">
        <v>39619.443078703705</v>
      </c>
      <c r="D589" s="40" t="s">
        <v>3138</v>
      </c>
      <c r="E589" s="40" t="s">
        <v>3137</v>
      </c>
      <c r="F589" s="31" t="s">
        <v>941</v>
      </c>
      <c r="G589" s="40"/>
      <c r="H589" s="40">
        <v>9.739361325E9</v>
      </c>
      <c r="I589" s="31" t="s">
        <v>826</v>
      </c>
      <c r="J589" s="31" t="s">
        <v>2238</v>
      </c>
      <c r="K589" s="31" t="s">
        <v>2797</v>
      </c>
      <c r="L589" s="31" t="s">
        <v>3139</v>
      </c>
      <c r="M589" s="30" t="s">
        <v>830</v>
      </c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ht="18.0" customHeight="1">
      <c r="A590" s="30">
        <v>589.0</v>
      </c>
      <c r="B590" s="72">
        <v>39611.56600694444</v>
      </c>
      <c r="C590" s="39">
        <v>39619.71273148148</v>
      </c>
      <c r="D590" s="40" t="s">
        <v>3141</v>
      </c>
      <c r="E590" s="40" t="s">
        <v>3140</v>
      </c>
      <c r="F590" s="31" t="s">
        <v>934</v>
      </c>
      <c r="G590" s="40">
        <v>2.6525142E7</v>
      </c>
      <c r="H590" s="40"/>
      <c r="I590" s="31" t="s">
        <v>826</v>
      </c>
      <c r="J590" s="31" t="s">
        <v>3142</v>
      </c>
      <c r="K590" s="31" t="s">
        <v>2814</v>
      </c>
      <c r="L590" s="31" t="s">
        <v>3143</v>
      </c>
      <c r="M590" s="30" t="s">
        <v>830</v>
      </c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ht="18.0" customHeight="1">
      <c r="A591" s="30">
        <v>590.0</v>
      </c>
      <c r="B591" s="72">
        <v>39611.87873842593</v>
      </c>
      <c r="C591" s="39">
        <v>39622.579050925924</v>
      </c>
      <c r="D591" s="40" t="s">
        <v>3145</v>
      </c>
      <c r="E591" s="40" t="s">
        <v>3144</v>
      </c>
      <c r="F591" s="31" t="s">
        <v>3146</v>
      </c>
      <c r="G591" s="40">
        <v>2498328.0</v>
      </c>
      <c r="H591" s="40">
        <v>9.91199307E9</v>
      </c>
      <c r="I591" s="31" t="s">
        <v>826</v>
      </c>
      <c r="J591" s="31" t="s">
        <v>827</v>
      </c>
      <c r="K591" s="31" t="s">
        <v>2914</v>
      </c>
      <c r="L591" s="31" t="s">
        <v>3147</v>
      </c>
      <c r="M591" s="30" t="s">
        <v>830</v>
      </c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ht="18.0" customHeight="1">
      <c r="A592" s="30">
        <v>591.0</v>
      </c>
      <c r="B592" s="72">
        <v>39612.62206018518</v>
      </c>
      <c r="C592" s="39">
        <v>39626.47975694444</v>
      </c>
      <c r="D592" s="40" t="s">
        <v>3149</v>
      </c>
      <c r="E592" s="40" t="s">
        <v>3148</v>
      </c>
      <c r="F592" s="31" t="s">
        <v>3097</v>
      </c>
      <c r="G592" s="40">
        <v>9.810265465E9</v>
      </c>
      <c r="H592" s="40">
        <v>9.810265465E9</v>
      </c>
      <c r="I592" s="31" t="s">
        <v>826</v>
      </c>
      <c r="J592" s="31" t="s">
        <v>1594</v>
      </c>
      <c r="K592" s="31" t="s">
        <v>2859</v>
      </c>
      <c r="L592" s="31" t="s">
        <v>3150</v>
      </c>
      <c r="M592" s="30" t="s">
        <v>830</v>
      </c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ht="18.0" customHeight="1">
      <c r="A593" s="30">
        <v>592.0</v>
      </c>
      <c r="B593" s="72">
        <v>39612.681921296295</v>
      </c>
      <c r="C593" s="39">
        <v>39626.44978009259</v>
      </c>
      <c r="D593" s="40" t="s">
        <v>3152</v>
      </c>
      <c r="E593" s="40" t="s">
        <v>3151</v>
      </c>
      <c r="F593" s="31" t="s">
        <v>3153</v>
      </c>
      <c r="G593" s="40">
        <v>9.72929595E9</v>
      </c>
      <c r="H593" s="40">
        <v>9.72929595E9</v>
      </c>
      <c r="I593" s="31" t="s">
        <v>826</v>
      </c>
      <c r="J593" s="31" t="s">
        <v>827</v>
      </c>
      <c r="K593" s="31" t="s">
        <v>2914</v>
      </c>
      <c r="L593" s="31" t="s">
        <v>3154</v>
      </c>
      <c r="M593" s="30" t="s">
        <v>830</v>
      </c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ht="18.0" customHeight="1">
      <c r="A594" s="30">
        <v>593.0</v>
      </c>
      <c r="B594" s="72">
        <v>39612.73150462963</v>
      </c>
      <c r="C594" s="39">
        <v>39625.49204861111</v>
      </c>
      <c r="D594" s="40" t="s">
        <v>3156</v>
      </c>
      <c r="E594" s="40" t="s">
        <v>3155</v>
      </c>
      <c r="F594" s="31" t="s">
        <v>1041</v>
      </c>
      <c r="G594" s="40">
        <v>9.815130424E9</v>
      </c>
      <c r="H594" s="40">
        <v>9.815130424E9</v>
      </c>
      <c r="I594" s="31" t="s">
        <v>826</v>
      </c>
      <c r="J594" s="31" t="s">
        <v>3092</v>
      </c>
      <c r="K594" s="31" t="s">
        <v>3093</v>
      </c>
      <c r="L594" s="31" t="s">
        <v>3157</v>
      </c>
      <c r="M594" s="30" t="s">
        <v>830</v>
      </c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ht="18.0" customHeight="1">
      <c r="A595" s="30">
        <v>594.0</v>
      </c>
      <c r="B595" s="72">
        <v>39613.462430555555</v>
      </c>
      <c r="C595" s="39">
        <v>39617.68287037037</v>
      </c>
      <c r="D595" s="40" t="s">
        <v>3159</v>
      </c>
      <c r="E595" s="40" t="s">
        <v>3158</v>
      </c>
      <c r="F595" s="31" t="s">
        <v>877</v>
      </c>
      <c r="G595" s="40"/>
      <c r="H595" s="40">
        <v>9.910645984E9</v>
      </c>
      <c r="I595" s="31" t="s">
        <v>826</v>
      </c>
      <c r="J595" s="31" t="s">
        <v>3160</v>
      </c>
      <c r="K595" s="31" t="s">
        <v>3161</v>
      </c>
      <c r="L595" s="31" t="s">
        <v>3162</v>
      </c>
      <c r="M595" s="30" t="s">
        <v>830</v>
      </c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ht="18.0" customHeight="1">
      <c r="A596" s="30">
        <v>595.0</v>
      </c>
      <c r="B596" s="72">
        <v>39613.47336805556</v>
      </c>
      <c r="C596" s="39">
        <v>39615.74259259259</v>
      </c>
      <c r="D596" s="40" t="s">
        <v>3164</v>
      </c>
      <c r="E596" s="40" t="s">
        <v>3163</v>
      </c>
      <c r="F596" s="31" t="s">
        <v>877</v>
      </c>
      <c r="G596" s="40">
        <v>4.1616825E7</v>
      </c>
      <c r="H596" s="40">
        <v>9.9536241E9</v>
      </c>
      <c r="I596" s="31" t="s">
        <v>826</v>
      </c>
      <c r="J596" s="31" t="s">
        <v>3165</v>
      </c>
      <c r="K596" s="31" t="s">
        <v>2900</v>
      </c>
      <c r="L596" s="31" t="s">
        <v>3166</v>
      </c>
      <c r="M596" s="30" t="s">
        <v>830</v>
      </c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ht="18.0" customHeight="1">
      <c r="A597" s="30">
        <v>596.0</v>
      </c>
      <c r="B597" s="72">
        <v>39613.606574074074</v>
      </c>
      <c r="C597" s="39">
        <v>39618.44752314815</v>
      </c>
      <c r="D597" s="40" t="s">
        <v>3168</v>
      </c>
      <c r="E597" s="40" t="s">
        <v>3167</v>
      </c>
      <c r="F597" s="31" t="s">
        <v>877</v>
      </c>
      <c r="G597" s="40">
        <v>9.31181107E9</v>
      </c>
      <c r="H597" s="40">
        <v>9.31181107E9</v>
      </c>
      <c r="I597" s="31" t="s">
        <v>826</v>
      </c>
      <c r="J597" s="31" t="s">
        <v>1440</v>
      </c>
      <c r="K597" s="31" t="s">
        <v>2859</v>
      </c>
      <c r="L597" s="31" t="s">
        <v>3169</v>
      </c>
      <c r="M597" s="30" t="s">
        <v>830</v>
      </c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ht="18.0" customHeight="1">
      <c r="A598" s="30">
        <v>597.0</v>
      </c>
      <c r="B598" s="72">
        <v>39613.61607638889</v>
      </c>
      <c r="C598" s="39">
        <v>39620.531956018516</v>
      </c>
      <c r="D598" s="40" t="s">
        <v>3171</v>
      </c>
      <c r="E598" s="40" t="s">
        <v>3170</v>
      </c>
      <c r="F598" s="31" t="s">
        <v>1231</v>
      </c>
      <c r="G598" s="40">
        <v>4.1217886E7</v>
      </c>
      <c r="H598" s="40">
        <v>9.845066703E9</v>
      </c>
      <c r="I598" s="31" t="s">
        <v>826</v>
      </c>
      <c r="J598" s="31" t="s">
        <v>3172</v>
      </c>
      <c r="K598" s="31" t="s">
        <v>2814</v>
      </c>
      <c r="L598" s="31" t="s">
        <v>3173</v>
      </c>
      <c r="M598" s="30" t="s">
        <v>830</v>
      </c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ht="18.0" customHeight="1">
      <c r="A599" s="30">
        <v>598.0</v>
      </c>
      <c r="B599" s="72">
        <v>39613.66287037037</v>
      </c>
      <c r="C599" s="39">
        <v>39624.49420138889</v>
      </c>
      <c r="D599" s="40" t="s">
        <v>3175</v>
      </c>
      <c r="E599" s="40" t="s">
        <v>3174</v>
      </c>
      <c r="F599" s="31" t="s">
        <v>3176</v>
      </c>
      <c r="G599" s="40">
        <v>2546973.0</v>
      </c>
      <c r="H599" s="40">
        <v>9.894500405E9</v>
      </c>
      <c r="I599" s="31" t="s">
        <v>826</v>
      </c>
      <c r="J599" s="31" t="s">
        <v>1275</v>
      </c>
      <c r="K599" s="31" t="s">
        <v>2859</v>
      </c>
      <c r="L599" s="31" t="s">
        <v>3177</v>
      </c>
      <c r="M599" s="30" t="s">
        <v>830</v>
      </c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ht="18.0" customHeight="1">
      <c r="A600" s="30">
        <v>599.0</v>
      </c>
      <c r="B600" s="72">
        <v>39613.713900462964</v>
      </c>
      <c r="C600" s="39">
        <v>39626.499768518515</v>
      </c>
      <c r="D600" s="40" t="s">
        <v>1509</v>
      </c>
      <c r="E600" s="40" t="s">
        <v>3178</v>
      </c>
      <c r="F600" s="31" t="s">
        <v>3179</v>
      </c>
      <c r="G600" s="40">
        <v>9.760114648E9</v>
      </c>
      <c r="H600" s="40"/>
      <c r="I600" s="31" t="s">
        <v>826</v>
      </c>
      <c r="J600" s="31" t="s">
        <v>3180</v>
      </c>
      <c r="K600" s="31" t="s">
        <v>2818</v>
      </c>
      <c r="L600" s="31" t="s">
        <v>3181</v>
      </c>
      <c r="M600" s="30" t="s">
        <v>830</v>
      </c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ht="18.0" customHeight="1">
      <c r="A601" s="30">
        <v>600.0</v>
      </c>
      <c r="B601" s="72">
        <v>39613.7225</v>
      </c>
      <c r="C601" s="39">
        <v>39619.6034375</v>
      </c>
      <c r="D601" s="40" t="s">
        <v>3183</v>
      </c>
      <c r="E601" s="40" t="s">
        <v>3182</v>
      </c>
      <c r="F601" s="31" t="s">
        <v>3184</v>
      </c>
      <c r="G601" s="40">
        <v>9.729220327E9</v>
      </c>
      <c r="H601" s="40">
        <v>9.729220327E9</v>
      </c>
      <c r="I601" s="31" t="s">
        <v>826</v>
      </c>
      <c r="J601" s="31" t="s">
        <v>2437</v>
      </c>
      <c r="K601" s="31" t="s">
        <v>2814</v>
      </c>
      <c r="L601" s="31" t="s">
        <v>3185</v>
      </c>
      <c r="M601" s="30" t="s">
        <v>830</v>
      </c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ht="18.0" customHeight="1">
      <c r="A602" s="30">
        <v>601.0</v>
      </c>
      <c r="B602" s="72">
        <v>39614.652407407404</v>
      </c>
      <c r="C602" s="39">
        <v>39625.49556712963</v>
      </c>
      <c r="D602" s="40" t="s">
        <v>3187</v>
      </c>
      <c r="E602" s="40" t="s">
        <v>3186</v>
      </c>
      <c r="F602" s="31" t="s">
        <v>3188</v>
      </c>
      <c r="G602" s="40">
        <v>9.815130424E9</v>
      </c>
      <c r="H602" s="40">
        <v>9.815130424E9</v>
      </c>
      <c r="I602" s="31" t="s">
        <v>826</v>
      </c>
      <c r="J602" s="31" t="s">
        <v>2437</v>
      </c>
      <c r="K602" s="31" t="s">
        <v>2814</v>
      </c>
      <c r="L602" s="31" t="s">
        <v>3189</v>
      </c>
      <c r="M602" s="30" t="s">
        <v>830</v>
      </c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ht="18.0" customHeight="1">
      <c r="A603" s="30">
        <v>602.0</v>
      </c>
      <c r="B603" s="72">
        <v>39615.44212962963</v>
      </c>
      <c r="C603" s="39">
        <v>39615.739432870374</v>
      </c>
      <c r="D603" s="40" t="s">
        <v>2871</v>
      </c>
      <c r="E603" s="40" t="s">
        <v>3190</v>
      </c>
      <c r="F603" s="31" t="s">
        <v>1869</v>
      </c>
      <c r="G603" s="40">
        <v>2.3386086E7</v>
      </c>
      <c r="H603" s="40">
        <v>2.3386086E7</v>
      </c>
      <c r="I603" s="31" t="s">
        <v>826</v>
      </c>
      <c r="J603" s="31" t="s">
        <v>1140</v>
      </c>
      <c r="K603" s="31" t="s">
        <v>2868</v>
      </c>
      <c r="L603" s="31" t="s">
        <v>2872</v>
      </c>
      <c r="M603" s="30" t="s">
        <v>830</v>
      </c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ht="18.0" customHeight="1">
      <c r="A604" s="30">
        <v>603.0</v>
      </c>
      <c r="B604" s="72">
        <v>39615.45594907407</v>
      </c>
      <c r="C604" s="39">
        <v>39615.60444444444</v>
      </c>
      <c r="D604" s="40" t="s">
        <v>3192</v>
      </c>
      <c r="E604" s="40" t="s">
        <v>3191</v>
      </c>
      <c r="F604" s="31" t="s">
        <v>1057</v>
      </c>
      <c r="G604" s="40">
        <v>9.73548884E9</v>
      </c>
      <c r="H604" s="40"/>
      <c r="I604" s="31" t="s">
        <v>826</v>
      </c>
      <c r="J604" s="31" t="s">
        <v>2929</v>
      </c>
      <c r="K604" s="31" t="s">
        <v>2814</v>
      </c>
      <c r="L604" s="31" t="s">
        <v>3193</v>
      </c>
      <c r="M604" s="30" t="s">
        <v>830</v>
      </c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ht="18.0" customHeight="1">
      <c r="A605" s="30">
        <v>604.0</v>
      </c>
      <c r="B605" s="72">
        <v>39616.649664351855</v>
      </c>
      <c r="C605" s="39">
        <v>39620.478483796294</v>
      </c>
      <c r="D605" s="40" t="s">
        <v>3195</v>
      </c>
      <c r="E605" s="40" t="s">
        <v>3194</v>
      </c>
      <c r="F605" s="31" t="s">
        <v>3196</v>
      </c>
      <c r="G605" s="40">
        <v>9.830186239E9</v>
      </c>
      <c r="H605" s="40">
        <v>9.830186239E9</v>
      </c>
      <c r="I605" s="31" t="s">
        <v>826</v>
      </c>
      <c r="J605" s="31" t="s">
        <v>3197</v>
      </c>
      <c r="K605" s="31" t="s">
        <v>2859</v>
      </c>
      <c r="L605" s="31" t="s">
        <v>3198</v>
      </c>
      <c r="M605" s="30" t="s">
        <v>830</v>
      </c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ht="18.0" customHeight="1">
      <c r="A606" s="30">
        <v>605.0</v>
      </c>
      <c r="B606" s="72">
        <v>39616.68833333333</v>
      </c>
      <c r="C606" s="39">
        <v>39623.49003472222</v>
      </c>
      <c r="D606" s="40" t="s">
        <v>3200</v>
      </c>
      <c r="E606" s="40" t="s">
        <v>3199</v>
      </c>
      <c r="F606" s="31" t="s">
        <v>2476</v>
      </c>
      <c r="G606" s="40">
        <v>2640686.0</v>
      </c>
      <c r="H606" s="40"/>
      <c r="I606" s="31" t="s">
        <v>826</v>
      </c>
      <c r="J606" s="31" t="s">
        <v>1604</v>
      </c>
      <c r="K606" s="31" t="s">
        <v>2814</v>
      </c>
      <c r="L606" s="31" t="s">
        <v>3201</v>
      </c>
      <c r="M606" s="30" t="s">
        <v>830</v>
      </c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ht="18.0" customHeight="1">
      <c r="A607" s="30">
        <v>606.0</v>
      </c>
      <c r="B607" s="72">
        <v>39617.5658912037</v>
      </c>
      <c r="C607" s="39">
        <v>39625.46565972222</v>
      </c>
      <c r="D607" s="40" t="s">
        <v>3203</v>
      </c>
      <c r="E607" s="40" t="s">
        <v>3202</v>
      </c>
      <c r="F607" s="31" t="s">
        <v>1109</v>
      </c>
      <c r="G607" s="40">
        <v>9.971092426E9</v>
      </c>
      <c r="H607" s="40">
        <v>9.971092426E9</v>
      </c>
      <c r="I607" s="31" t="s">
        <v>826</v>
      </c>
      <c r="J607" s="31" t="s">
        <v>1919</v>
      </c>
      <c r="K607" s="31" t="s">
        <v>3204</v>
      </c>
      <c r="L607" s="31" t="s">
        <v>3205</v>
      </c>
      <c r="M607" s="30" t="s">
        <v>830</v>
      </c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ht="18.0" customHeight="1">
      <c r="A608" s="30">
        <v>607.0</v>
      </c>
      <c r="B608" s="72">
        <v>39617.64251157407</v>
      </c>
      <c r="C608" s="39">
        <v>39622.55064814815</v>
      </c>
      <c r="D608" s="40" t="s">
        <v>3207</v>
      </c>
      <c r="E608" s="40" t="s">
        <v>3206</v>
      </c>
      <c r="F608" s="31" t="s">
        <v>833</v>
      </c>
      <c r="G608" s="40">
        <v>2.6272393E7</v>
      </c>
      <c r="H608" s="40">
        <v>9.8100001393E10</v>
      </c>
      <c r="I608" s="31" t="s">
        <v>826</v>
      </c>
      <c r="J608" s="31" t="s">
        <v>3208</v>
      </c>
      <c r="K608" s="31" t="s">
        <v>3004</v>
      </c>
      <c r="L608" s="31" t="s">
        <v>3209</v>
      </c>
      <c r="M608" s="30" t="s">
        <v>830</v>
      </c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ht="18.0" customHeight="1">
      <c r="A609" s="30">
        <v>608.0</v>
      </c>
      <c r="B609" s="72">
        <v>39617.664826388886</v>
      </c>
      <c r="C609" s="39">
        <v>39624.46518518519</v>
      </c>
      <c r="D609" s="40" t="s">
        <v>3211</v>
      </c>
      <c r="E609" s="40" t="s">
        <v>3210</v>
      </c>
      <c r="F609" s="31" t="s">
        <v>934</v>
      </c>
      <c r="G609" s="40">
        <v>9.818214677E9</v>
      </c>
      <c r="H609" s="40">
        <v>9.818214677E9</v>
      </c>
      <c r="I609" s="31" t="s">
        <v>826</v>
      </c>
      <c r="J609" s="31" t="s">
        <v>3212</v>
      </c>
      <c r="K609" s="31" t="s">
        <v>2804</v>
      </c>
      <c r="L609" s="31" t="s">
        <v>3213</v>
      </c>
      <c r="M609" s="30" t="s">
        <v>830</v>
      </c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ht="18.0" customHeight="1">
      <c r="A610" s="30">
        <v>609.0</v>
      </c>
      <c r="B610" s="72">
        <v>39617.66709490741</v>
      </c>
      <c r="C610" s="39">
        <v>39624.453414351854</v>
      </c>
      <c r="D610" s="40" t="s">
        <v>3211</v>
      </c>
      <c r="E610" s="40" t="s">
        <v>3214</v>
      </c>
      <c r="F610" s="31" t="s">
        <v>934</v>
      </c>
      <c r="G610" s="40">
        <v>9.818214677E9</v>
      </c>
      <c r="H610" s="40">
        <v>9.818214677E9</v>
      </c>
      <c r="I610" s="31" t="s">
        <v>826</v>
      </c>
      <c r="J610" s="31" t="s">
        <v>3215</v>
      </c>
      <c r="K610" s="31" t="s">
        <v>2859</v>
      </c>
      <c r="L610" s="31" t="s">
        <v>3216</v>
      </c>
      <c r="M610" s="30" t="s">
        <v>830</v>
      </c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ht="18.0" customHeight="1">
      <c r="A611" s="30">
        <v>610.0</v>
      </c>
      <c r="B611" s="72">
        <v>39617.66982638889</v>
      </c>
      <c r="C611" s="39">
        <v>39624.45694444444</v>
      </c>
      <c r="D611" s="40" t="s">
        <v>3211</v>
      </c>
      <c r="E611" s="40" t="s">
        <v>3217</v>
      </c>
      <c r="F611" s="31" t="s">
        <v>934</v>
      </c>
      <c r="G611" s="40">
        <v>9.818214677E9</v>
      </c>
      <c r="H611" s="40">
        <v>9.818214677E9</v>
      </c>
      <c r="I611" s="31" t="s">
        <v>826</v>
      </c>
      <c r="J611" s="31" t="s">
        <v>3215</v>
      </c>
      <c r="K611" s="31" t="s">
        <v>3029</v>
      </c>
      <c r="L611" s="31" t="s">
        <v>3218</v>
      </c>
      <c r="M611" s="30" t="s">
        <v>830</v>
      </c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ht="18.0" customHeight="1">
      <c r="A612" s="30">
        <v>611.0</v>
      </c>
      <c r="B612" s="72">
        <v>39617.688055555554</v>
      </c>
      <c r="C612" s="39">
        <v>39620.529178240744</v>
      </c>
      <c r="D612" s="40" t="s">
        <v>3220</v>
      </c>
      <c r="E612" s="40" t="s">
        <v>3219</v>
      </c>
      <c r="F612" s="31" t="s">
        <v>1231</v>
      </c>
      <c r="G612" s="40">
        <v>9.98603522E9</v>
      </c>
      <c r="H612" s="40">
        <v>9.98603522E9</v>
      </c>
      <c r="I612" s="31" t="s">
        <v>826</v>
      </c>
      <c r="J612" s="31" t="s">
        <v>3221</v>
      </c>
      <c r="K612" s="31" t="s">
        <v>3222</v>
      </c>
      <c r="L612" s="31" t="s">
        <v>3223</v>
      </c>
      <c r="M612" s="30" t="s">
        <v>830</v>
      </c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ht="18.0" customHeight="1">
      <c r="A613" s="30">
        <v>612.0</v>
      </c>
      <c r="B613" s="72">
        <v>39618.40480324074</v>
      </c>
      <c r="C613" s="39">
        <v>39618.68021990741</v>
      </c>
      <c r="D613" s="40" t="s">
        <v>3225</v>
      </c>
      <c r="E613" s="40" t="s">
        <v>3224</v>
      </c>
      <c r="F613" s="31" t="s">
        <v>833</v>
      </c>
      <c r="G613" s="40">
        <v>2.6271964E7</v>
      </c>
      <c r="H613" s="40">
        <v>9.810066948E9</v>
      </c>
      <c r="I613" s="31" t="s">
        <v>826</v>
      </c>
      <c r="J613" s="31" t="s">
        <v>3226</v>
      </c>
      <c r="K613" s="31" t="s">
        <v>3227</v>
      </c>
      <c r="L613" s="31" t="s">
        <v>3228</v>
      </c>
      <c r="M613" s="30" t="s">
        <v>830</v>
      </c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ht="18.0" customHeight="1">
      <c r="A614" s="30">
        <v>613.0</v>
      </c>
      <c r="B614" s="72">
        <v>39618.47625</v>
      </c>
      <c r="C614" s="39">
        <v>39620.60225694445</v>
      </c>
      <c r="D614" s="40" t="s">
        <v>3230</v>
      </c>
      <c r="E614" s="40" t="s">
        <v>3229</v>
      </c>
      <c r="F614" s="31" t="s">
        <v>3231</v>
      </c>
      <c r="G614" s="40">
        <v>9.894141878E9</v>
      </c>
      <c r="H614" s="40"/>
      <c r="I614" s="31" t="s">
        <v>826</v>
      </c>
      <c r="J614" s="31" t="s">
        <v>1973</v>
      </c>
      <c r="K614" s="31" t="s">
        <v>3042</v>
      </c>
      <c r="L614" s="31" t="s">
        <v>3232</v>
      </c>
      <c r="M614" s="30" t="s">
        <v>830</v>
      </c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ht="18.0" customHeight="1">
      <c r="A615" s="30">
        <v>614.0</v>
      </c>
      <c r="B615" s="72">
        <v>39618.50482638889</v>
      </c>
      <c r="C615" s="39">
        <v>39619.58190972222</v>
      </c>
      <c r="D615" s="40" t="s">
        <v>3012</v>
      </c>
      <c r="E615" s="40" t="s">
        <v>3233</v>
      </c>
      <c r="F615" s="31" t="s">
        <v>1052</v>
      </c>
      <c r="G615" s="40">
        <v>9.871827447E9</v>
      </c>
      <c r="H615" s="40">
        <v>9.871827447E9</v>
      </c>
      <c r="I615" s="31" t="s">
        <v>826</v>
      </c>
      <c r="J615" s="31" t="s">
        <v>827</v>
      </c>
      <c r="K615" s="31" t="s">
        <v>2835</v>
      </c>
      <c r="L615" s="31" t="s">
        <v>2938</v>
      </c>
      <c r="M615" s="30" t="s">
        <v>830</v>
      </c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ht="18.0" customHeight="1">
      <c r="A616" s="30">
        <v>615.0</v>
      </c>
      <c r="B616" s="72">
        <v>39618.59638888889</v>
      </c>
      <c r="C616" s="39">
        <v>39625.419386574074</v>
      </c>
      <c r="D616" s="40" t="s">
        <v>3235</v>
      </c>
      <c r="E616" s="40" t="s">
        <v>3234</v>
      </c>
      <c r="F616" s="31" t="s">
        <v>1017</v>
      </c>
      <c r="G616" s="40">
        <v>4.6597E7</v>
      </c>
      <c r="H616" s="40"/>
      <c r="I616" s="31" t="s">
        <v>826</v>
      </c>
      <c r="J616" s="31" t="s">
        <v>1007</v>
      </c>
      <c r="K616" s="31" t="s">
        <v>3236</v>
      </c>
      <c r="L616" s="31" t="s">
        <v>3237</v>
      </c>
      <c r="M616" s="30" t="s">
        <v>830</v>
      </c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ht="18.0" customHeight="1">
      <c r="A617" s="30">
        <v>616.0</v>
      </c>
      <c r="B617" s="72">
        <v>39619.43927083333</v>
      </c>
      <c r="C617" s="39">
        <v>39627.5591087963</v>
      </c>
      <c r="D617" s="40" t="s">
        <v>3239</v>
      </c>
      <c r="E617" s="40" t="s">
        <v>3238</v>
      </c>
      <c r="F617" s="31" t="s">
        <v>833</v>
      </c>
      <c r="G617" s="40">
        <v>9.811005907E9</v>
      </c>
      <c r="H617" s="40"/>
      <c r="I617" s="31" t="s">
        <v>826</v>
      </c>
      <c r="J617" s="31" t="s">
        <v>974</v>
      </c>
      <c r="K617" s="31" t="s">
        <v>2859</v>
      </c>
      <c r="L617" s="31" t="s">
        <v>3240</v>
      </c>
      <c r="M617" s="30" t="s">
        <v>830</v>
      </c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ht="18.0" customHeight="1">
      <c r="A618" s="30">
        <v>617.0</v>
      </c>
      <c r="B618" s="72">
        <v>39619.51804398148</v>
      </c>
      <c r="C618" s="39">
        <v>39619.556226851855</v>
      </c>
      <c r="D618" s="40" t="s">
        <v>3242</v>
      </c>
      <c r="E618" s="40" t="s">
        <v>3241</v>
      </c>
      <c r="F618" s="31" t="s">
        <v>3243</v>
      </c>
      <c r="G618" s="40">
        <v>9.830139226E9</v>
      </c>
      <c r="H618" s="40">
        <v>9.830139226E9</v>
      </c>
      <c r="I618" s="31" t="s">
        <v>826</v>
      </c>
      <c r="J618" s="31" t="s">
        <v>857</v>
      </c>
      <c r="K618" s="31" t="s">
        <v>2946</v>
      </c>
      <c r="L618" s="31" t="s">
        <v>3244</v>
      </c>
      <c r="M618" s="30" t="s">
        <v>830</v>
      </c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ht="18.0" customHeight="1">
      <c r="A619" s="30">
        <v>618.0</v>
      </c>
      <c r="B619" s="72">
        <v>39619.55087962963</v>
      </c>
      <c r="C619" s="39">
        <v>39619.74481481482</v>
      </c>
      <c r="D619" s="40" t="s">
        <v>3246</v>
      </c>
      <c r="E619" s="40" t="s">
        <v>3245</v>
      </c>
      <c r="F619" s="31" t="s">
        <v>934</v>
      </c>
      <c r="G619" s="40">
        <v>9.818122772E9</v>
      </c>
      <c r="H619" s="40">
        <v>9.818122772E9</v>
      </c>
      <c r="I619" s="31" t="s">
        <v>826</v>
      </c>
      <c r="J619" s="31" t="s">
        <v>989</v>
      </c>
      <c r="K619" s="31" t="s">
        <v>2900</v>
      </c>
      <c r="L619" s="31" t="s">
        <v>3247</v>
      </c>
      <c r="M619" s="30" t="s">
        <v>830</v>
      </c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ht="18.0" customHeight="1">
      <c r="A620" s="30">
        <v>619.0</v>
      </c>
      <c r="B620" s="72">
        <v>39619.566145833334</v>
      </c>
      <c r="C620" s="39">
        <v>39620.68454861111</v>
      </c>
      <c r="D620" s="40" t="s">
        <v>3249</v>
      </c>
      <c r="E620" s="40" t="s">
        <v>3248</v>
      </c>
      <c r="F620" s="31" t="s">
        <v>833</v>
      </c>
      <c r="G620" s="40">
        <v>9.999964046E9</v>
      </c>
      <c r="H620" s="40"/>
      <c r="I620" s="31" t="s">
        <v>826</v>
      </c>
      <c r="J620" s="31" t="s">
        <v>1594</v>
      </c>
      <c r="K620" s="31" t="s">
        <v>2859</v>
      </c>
      <c r="L620" s="31" t="s">
        <v>3250</v>
      </c>
      <c r="M620" s="30" t="s">
        <v>830</v>
      </c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ht="18.0" customHeight="1">
      <c r="A621" s="30">
        <v>620.0</v>
      </c>
      <c r="B621" s="72">
        <v>39620.43864583333</v>
      </c>
      <c r="C621" s="39">
        <v>39620.682800925926</v>
      </c>
      <c r="D621" s="40" t="s">
        <v>3252</v>
      </c>
      <c r="E621" s="40" t="s">
        <v>3251</v>
      </c>
      <c r="F621" s="31" t="s">
        <v>1109</v>
      </c>
      <c r="G621" s="40">
        <v>9.811848481E9</v>
      </c>
      <c r="H621" s="40"/>
      <c r="I621" s="31" t="s">
        <v>826</v>
      </c>
      <c r="J621" s="31" t="s">
        <v>1973</v>
      </c>
      <c r="K621" s="31" t="s">
        <v>3042</v>
      </c>
      <c r="L621" s="31" t="s">
        <v>3253</v>
      </c>
      <c r="M621" s="30" t="s">
        <v>830</v>
      </c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ht="18.0" customHeight="1">
      <c r="A622" s="30">
        <v>621.0</v>
      </c>
      <c r="B622" s="72">
        <v>39620.47175925926</v>
      </c>
      <c r="C622" s="39">
        <v>39620.561319444445</v>
      </c>
      <c r="D622" s="40" t="s">
        <v>3255</v>
      </c>
      <c r="E622" s="40" t="s">
        <v>3254</v>
      </c>
      <c r="F622" s="31" t="s">
        <v>3256</v>
      </c>
      <c r="G622" s="40">
        <v>9.903024869E9</v>
      </c>
      <c r="H622" s="40">
        <v>9.903024869E9</v>
      </c>
      <c r="I622" s="31" t="s">
        <v>826</v>
      </c>
      <c r="J622" s="31" t="s">
        <v>913</v>
      </c>
      <c r="K622" s="31" t="s">
        <v>2818</v>
      </c>
      <c r="L622" s="31" t="s">
        <v>3257</v>
      </c>
      <c r="M622" s="30" t="s">
        <v>830</v>
      </c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ht="18.0" customHeight="1">
      <c r="A623" s="30">
        <v>622.0</v>
      </c>
      <c r="B623" s="72">
        <v>39622.674363425926</v>
      </c>
      <c r="C623" s="39">
        <v>39622.751909722225</v>
      </c>
      <c r="D623" s="40" t="s">
        <v>3259</v>
      </c>
      <c r="E623" s="40" t="s">
        <v>3258</v>
      </c>
      <c r="F623" s="31" t="s">
        <v>2025</v>
      </c>
      <c r="G623" s="40">
        <v>2.663295359E9</v>
      </c>
      <c r="H623" s="40"/>
      <c r="I623" s="31" t="s">
        <v>826</v>
      </c>
      <c r="J623" s="31" t="s">
        <v>857</v>
      </c>
      <c r="K623" s="31" t="s">
        <v>2946</v>
      </c>
      <c r="L623" s="31" t="s">
        <v>3260</v>
      </c>
      <c r="M623" s="30" t="s">
        <v>830</v>
      </c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ht="18.0" customHeight="1">
      <c r="A624" s="30">
        <v>623.0</v>
      </c>
      <c r="B624" s="72">
        <v>39623.43887731482</v>
      </c>
      <c r="C624" s="39">
        <v>39624.44877314815</v>
      </c>
      <c r="D624" s="40" t="s">
        <v>3141</v>
      </c>
      <c r="E624" s="40" t="s">
        <v>3261</v>
      </c>
      <c r="F624" s="31" t="s">
        <v>934</v>
      </c>
      <c r="G624" s="40">
        <v>2.6525142E7</v>
      </c>
      <c r="H624" s="40"/>
      <c r="I624" s="31" t="s">
        <v>826</v>
      </c>
      <c r="J624" s="31" t="s">
        <v>3262</v>
      </c>
      <c r="K624" s="31" t="s">
        <v>3263</v>
      </c>
      <c r="L624" s="31" t="s">
        <v>3143</v>
      </c>
      <c r="M624" s="30" t="s">
        <v>830</v>
      </c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ht="18.0" customHeight="1">
      <c r="A625" s="30">
        <v>624.0</v>
      </c>
      <c r="B625" s="72">
        <v>39623.63309027778</v>
      </c>
      <c r="C625" s="39">
        <v>39623.69069444444</v>
      </c>
      <c r="D625" s="40" t="s">
        <v>3265</v>
      </c>
      <c r="E625" s="40" t="s">
        <v>3264</v>
      </c>
      <c r="F625" s="31" t="s">
        <v>3266</v>
      </c>
      <c r="G625" s="40">
        <v>9.822197454E9</v>
      </c>
      <c r="H625" s="40"/>
      <c r="I625" s="31" t="s">
        <v>826</v>
      </c>
      <c r="J625" s="31" t="s">
        <v>913</v>
      </c>
      <c r="K625" s="31" t="s">
        <v>2818</v>
      </c>
      <c r="L625" s="31" t="s">
        <v>3267</v>
      </c>
      <c r="M625" s="30" t="s">
        <v>830</v>
      </c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ht="18.0" customHeight="1">
      <c r="A626" s="30">
        <v>625.0</v>
      </c>
      <c r="B626" s="72">
        <v>39623.70211805555</v>
      </c>
      <c r="C626" s="39">
        <v>39624.7572337963</v>
      </c>
      <c r="D626" s="40" t="s">
        <v>3269</v>
      </c>
      <c r="E626" s="40" t="s">
        <v>3268</v>
      </c>
      <c r="F626" s="31" t="s">
        <v>1869</v>
      </c>
      <c r="G626" s="40">
        <v>9.810074219E9</v>
      </c>
      <c r="H626" s="40">
        <v>9.810074219E9</v>
      </c>
      <c r="I626" s="31" t="s">
        <v>826</v>
      </c>
      <c r="J626" s="31" t="s">
        <v>2223</v>
      </c>
      <c r="K626" s="31" t="s">
        <v>2804</v>
      </c>
      <c r="L626" s="31" t="s">
        <v>3270</v>
      </c>
      <c r="M626" s="30" t="s">
        <v>830</v>
      </c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ht="18.0" customHeight="1">
      <c r="A627" s="30">
        <v>626.0</v>
      </c>
      <c r="B627" s="72">
        <v>39624.552256944444</v>
      </c>
      <c r="C627" s="39">
        <v>39624.68759259259</v>
      </c>
      <c r="D627" s="40" t="s">
        <v>646</v>
      </c>
      <c r="E627" s="40" t="s">
        <v>3271</v>
      </c>
      <c r="F627" s="31" t="s">
        <v>934</v>
      </c>
      <c r="G627" s="40">
        <v>6415697.0</v>
      </c>
      <c r="H627" s="40">
        <v>6415697.0</v>
      </c>
      <c r="I627" s="31" t="s">
        <v>826</v>
      </c>
      <c r="J627" s="31" t="s">
        <v>1110</v>
      </c>
      <c r="K627" s="31" t="s">
        <v>3272</v>
      </c>
      <c r="L627" s="31" t="s">
        <v>3273</v>
      </c>
      <c r="M627" s="30" t="s">
        <v>830</v>
      </c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ht="18.0" customHeight="1">
      <c r="A628" s="30">
        <v>627.0</v>
      </c>
      <c r="B628" s="72">
        <v>39624.65336805556</v>
      </c>
      <c r="C628" s="39">
        <v>39625.63298611111</v>
      </c>
      <c r="D628" s="40" t="s">
        <v>3275</v>
      </c>
      <c r="E628" s="40" t="s">
        <v>3274</v>
      </c>
      <c r="F628" s="31" t="s">
        <v>872</v>
      </c>
      <c r="G628" s="40">
        <v>9.415576476E9</v>
      </c>
      <c r="H628" s="40">
        <v>9.415576476E9</v>
      </c>
      <c r="I628" s="31" t="s">
        <v>826</v>
      </c>
      <c r="J628" s="31" t="s">
        <v>2238</v>
      </c>
      <c r="K628" s="31" t="s">
        <v>2797</v>
      </c>
      <c r="L628" s="31" t="s">
        <v>3276</v>
      </c>
      <c r="M628" s="30" t="s">
        <v>830</v>
      </c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ht="18.0" customHeight="1">
      <c r="A629" s="30">
        <v>628.0</v>
      </c>
      <c r="B629" s="72">
        <v>39715.647314814814</v>
      </c>
      <c r="C629" s="39">
        <v>39715.67228009259</v>
      </c>
      <c r="D629" s="40" t="s">
        <v>3278</v>
      </c>
      <c r="E629" s="40" t="s">
        <v>3277</v>
      </c>
      <c r="F629" s="31" t="s">
        <v>993</v>
      </c>
      <c r="G629" s="40">
        <v>9.987542138E9</v>
      </c>
      <c r="H629" s="40">
        <v>9.987542138E9</v>
      </c>
      <c r="I629" s="31" t="s">
        <v>826</v>
      </c>
      <c r="J629" s="31" t="s">
        <v>3037</v>
      </c>
      <c r="K629" s="31" t="s">
        <v>3279</v>
      </c>
      <c r="L629" s="31" t="s">
        <v>3280</v>
      </c>
      <c r="M629" s="30" t="s">
        <v>830</v>
      </c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ht="18.0" customHeight="1">
      <c r="A630" s="30">
        <v>629.0</v>
      </c>
      <c r="B630" s="72">
        <v>39715.76293981481</v>
      </c>
      <c r="C630" s="39">
        <v>39720.739803240744</v>
      </c>
      <c r="D630" s="40" t="s">
        <v>3282</v>
      </c>
      <c r="E630" s="40" t="s">
        <v>3281</v>
      </c>
      <c r="F630" s="31" t="s">
        <v>1340</v>
      </c>
      <c r="G630" s="40">
        <v>9.810823479E9</v>
      </c>
      <c r="H630" s="40">
        <v>9.810823479E9</v>
      </c>
      <c r="I630" s="31" t="s">
        <v>826</v>
      </c>
      <c r="J630" s="31" t="s">
        <v>3283</v>
      </c>
      <c r="K630" s="31" t="s">
        <v>3284</v>
      </c>
      <c r="L630" s="31" t="s">
        <v>3285</v>
      </c>
      <c r="M630" s="30" t="s">
        <v>830</v>
      </c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ht="18.0" customHeight="1">
      <c r="A631" s="30">
        <v>630.0</v>
      </c>
      <c r="B631" s="72">
        <v>39715.792650462965</v>
      </c>
      <c r="C631" s="39">
        <v>39717.50746527778</v>
      </c>
      <c r="D631" s="40" t="s">
        <v>3287</v>
      </c>
      <c r="E631" s="40" t="s">
        <v>3286</v>
      </c>
      <c r="F631" s="31" t="s">
        <v>934</v>
      </c>
      <c r="G631" s="40">
        <v>9.971153339E9</v>
      </c>
      <c r="H631" s="40">
        <v>9.971153339E9</v>
      </c>
      <c r="I631" s="31" t="s">
        <v>826</v>
      </c>
      <c r="J631" s="31" t="s">
        <v>3212</v>
      </c>
      <c r="K631" s="31" t="s">
        <v>2804</v>
      </c>
      <c r="L631" s="31" t="s">
        <v>3288</v>
      </c>
      <c r="M631" s="30" t="s">
        <v>830</v>
      </c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ht="18.0" customHeight="1">
      <c r="A632" s="30">
        <v>631.0</v>
      </c>
      <c r="B632" s="72">
        <v>39716.55324074074</v>
      </c>
      <c r="C632" s="39">
        <v>39720.436273148145</v>
      </c>
      <c r="D632" s="40" t="s">
        <v>3290</v>
      </c>
      <c r="E632" s="40" t="s">
        <v>3289</v>
      </c>
      <c r="F632" s="31" t="s">
        <v>833</v>
      </c>
      <c r="G632" s="40">
        <v>9.810678104E9</v>
      </c>
      <c r="H632" s="40">
        <v>9.810678104E9</v>
      </c>
      <c r="I632" s="31" t="s">
        <v>826</v>
      </c>
      <c r="J632" s="31" t="s">
        <v>1702</v>
      </c>
      <c r="K632" s="31" t="s">
        <v>3291</v>
      </c>
      <c r="L632" s="31" t="s">
        <v>3292</v>
      </c>
      <c r="M632" s="30" t="s">
        <v>830</v>
      </c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ht="18.0" customHeight="1">
      <c r="A633" s="30">
        <v>632.0</v>
      </c>
      <c r="B633" s="72">
        <v>39717.58122685185</v>
      </c>
      <c r="C633" s="39">
        <v>39720.428981481484</v>
      </c>
      <c r="D633" s="40" t="s">
        <v>3294</v>
      </c>
      <c r="E633" s="40" t="s">
        <v>3293</v>
      </c>
      <c r="F633" s="31" t="s">
        <v>3295</v>
      </c>
      <c r="G633" s="40"/>
      <c r="H633" s="40">
        <v>4.0626262E7</v>
      </c>
      <c r="I633" s="31" t="s">
        <v>826</v>
      </c>
      <c r="J633" s="31" t="s">
        <v>3296</v>
      </c>
      <c r="K633" s="31" t="s">
        <v>2900</v>
      </c>
      <c r="L633" s="31" t="s">
        <v>3297</v>
      </c>
      <c r="M633" s="30" t="s">
        <v>830</v>
      </c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ht="18.0" customHeight="1">
      <c r="A634" s="30">
        <v>633.0</v>
      </c>
      <c r="B634" s="72">
        <v>39718.52903935185</v>
      </c>
      <c r="C634" s="39">
        <v>39720.596238425926</v>
      </c>
      <c r="D634" s="40" t="s">
        <v>3299</v>
      </c>
      <c r="E634" s="40" t="s">
        <v>3298</v>
      </c>
      <c r="F634" s="31" t="s">
        <v>3097</v>
      </c>
      <c r="G634" s="40">
        <v>9.811543079E9</v>
      </c>
      <c r="H634" s="40">
        <v>9.811543079E9</v>
      </c>
      <c r="I634" s="31" t="s">
        <v>826</v>
      </c>
      <c r="J634" s="31" t="s">
        <v>3212</v>
      </c>
      <c r="K634" s="31" t="s">
        <v>2804</v>
      </c>
      <c r="L634" s="31" t="s">
        <v>3300</v>
      </c>
      <c r="M634" s="30" t="s">
        <v>830</v>
      </c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ht="18.0" customHeight="1">
      <c r="A635" s="30">
        <v>634.0</v>
      </c>
      <c r="B635" s="72">
        <v>39718.547314814816</v>
      </c>
      <c r="C635" s="39">
        <v>39720.77334490741</v>
      </c>
      <c r="D635" s="40" t="s">
        <v>3302</v>
      </c>
      <c r="E635" s="40" t="s">
        <v>3301</v>
      </c>
      <c r="F635" s="31" t="s">
        <v>955</v>
      </c>
      <c r="G635" s="40">
        <v>9.823050072E9</v>
      </c>
      <c r="H635" s="40"/>
      <c r="I635" s="31" t="s">
        <v>826</v>
      </c>
      <c r="J635" s="31" t="s">
        <v>3303</v>
      </c>
      <c r="K635" s="31" t="s">
        <v>3304</v>
      </c>
      <c r="L635" s="31" t="s">
        <v>3305</v>
      </c>
      <c r="M635" s="30" t="s">
        <v>830</v>
      </c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ht="18.0" customHeight="1">
      <c r="A636" s="30">
        <v>635.0</v>
      </c>
      <c r="B636" s="72">
        <v>39720.64474537037</v>
      </c>
      <c r="C636" s="39">
        <v>39720.69694444445</v>
      </c>
      <c r="D636" s="40" t="s">
        <v>3307</v>
      </c>
      <c r="E636" s="40" t="s">
        <v>3306</v>
      </c>
      <c r="F636" s="31" t="s">
        <v>955</v>
      </c>
      <c r="G636" s="40">
        <v>9.225500451E9</v>
      </c>
      <c r="H636" s="40">
        <v>9.225500451E9</v>
      </c>
      <c r="I636" s="31" t="s">
        <v>826</v>
      </c>
      <c r="J636" s="31" t="s">
        <v>3308</v>
      </c>
      <c r="K636" s="31" t="s">
        <v>2887</v>
      </c>
      <c r="L636" s="31" t="s">
        <v>3309</v>
      </c>
      <c r="M636" s="30" t="s">
        <v>830</v>
      </c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ht="18.0" customHeight="1">
      <c r="A637" s="70"/>
      <c r="B637" s="70"/>
      <c r="C637" s="70"/>
      <c r="D637" s="70"/>
      <c r="E637" s="70"/>
      <c r="F637" s="73"/>
      <c r="G637" s="70"/>
      <c r="H637" s="70"/>
      <c r="I637" s="73"/>
      <c r="J637" s="73"/>
      <c r="K637" s="73"/>
      <c r="L637" s="73"/>
      <c r="M637" s="74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ht="18.0" customHeight="1">
      <c r="A638" s="70"/>
      <c r="B638" s="70"/>
      <c r="C638" s="70"/>
      <c r="D638" s="70"/>
      <c r="E638" s="70"/>
      <c r="F638" s="73"/>
      <c r="G638" s="70"/>
      <c r="H638" s="70"/>
      <c r="I638" s="73"/>
      <c r="J638" s="73"/>
      <c r="K638" s="73"/>
      <c r="L638" s="73"/>
      <c r="M638" s="74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ht="18.0" customHeight="1">
      <c r="A639" s="70"/>
      <c r="B639" s="70"/>
      <c r="C639" s="70"/>
      <c r="D639" s="70"/>
      <c r="E639" s="70"/>
      <c r="F639" s="73"/>
      <c r="G639" s="70"/>
      <c r="H639" s="70"/>
      <c r="I639" s="73"/>
      <c r="J639" s="73"/>
      <c r="K639" s="73"/>
      <c r="L639" s="73"/>
      <c r="M639" s="74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ht="18.0" customHeight="1">
      <c r="A640" s="70"/>
      <c r="B640" s="70"/>
      <c r="C640" s="70"/>
      <c r="D640" s="70"/>
      <c r="E640" s="70"/>
      <c r="F640" s="73"/>
      <c r="G640" s="70"/>
      <c r="H640" s="70"/>
      <c r="I640" s="73"/>
      <c r="J640" s="73"/>
      <c r="K640" s="73"/>
      <c r="L640" s="73"/>
      <c r="M640" s="74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ht="18.0" customHeight="1">
      <c r="A641" s="70"/>
      <c r="B641" s="70"/>
      <c r="C641" s="70"/>
      <c r="D641" s="70"/>
      <c r="E641" s="70"/>
      <c r="F641" s="73"/>
      <c r="G641" s="70"/>
      <c r="H641" s="70"/>
      <c r="I641" s="73"/>
      <c r="J641" s="73"/>
      <c r="K641" s="73"/>
      <c r="L641" s="73"/>
      <c r="M641" s="74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ht="18.0" customHeight="1">
      <c r="A642" s="70"/>
      <c r="B642" s="70"/>
      <c r="C642" s="70"/>
      <c r="D642" s="70"/>
      <c r="E642" s="70"/>
      <c r="F642" s="73"/>
      <c r="G642" s="70"/>
      <c r="H642" s="70"/>
      <c r="I642" s="73"/>
      <c r="J642" s="73"/>
      <c r="K642" s="73"/>
      <c r="L642" s="73"/>
      <c r="M642" s="74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ht="18.0" customHeight="1">
      <c r="A643" s="70"/>
      <c r="B643" s="70"/>
      <c r="C643" s="70"/>
      <c r="D643" s="70"/>
      <c r="E643" s="70"/>
      <c r="F643" s="73"/>
      <c r="G643" s="70"/>
      <c r="H643" s="70"/>
      <c r="I643" s="73"/>
      <c r="J643" s="73"/>
      <c r="K643" s="73"/>
      <c r="L643" s="73"/>
      <c r="M643" s="74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ht="18.0" customHeight="1">
      <c r="A644" s="70"/>
      <c r="B644" s="70"/>
      <c r="C644" s="70"/>
      <c r="D644" s="70"/>
      <c r="E644" s="70"/>
      <c r="F644" s="73"/>
      <c r="G644" s="70"/>
      <c r="H644" s="70"/>
      <c r="I644" s="73"/>
      <c r="J644" s="73"/>
      <c r="K644" s="73"/>
      <c r="L644" s="73"/>
      <c r="M644" s="74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ht="18.0" customHeight="1">
      <c r="A645" s="70"/>
      <c r="B645" s="70"/>
      <c r="C645" s="70"/>
      <c r="D645" s="70"/>
      <c r="E645" s="70"/>
      <c r="F645" s="73"/>
      <c r="G645" s="70"/>
      <c r="H645" s="70"/>
      <c r="I645" s="73"/>
      <c r="J645" s="73"/>
      <c r="K645" s="73"/>
      <c r="L645" s="73"/>
      <c r="M645" s="74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ht="18.0" customHeight="1">
      <c r="A646" s="70"/>
      <c r="B646" s="70"/>
      <c r="C646" s="70"/>
      <c r="D646" s="70"/>
      <c r="E646" s="70"/>
      <c r="F646" s="73"/>
      <c r="G646" s="70"/>
      <c r="H646" s="70"/>
      <c r="I646" s="73"/>
      <c r="J646" s="73"/>
      <c r="K646" s="73"/>
      <c r="L646" s="73"/>
      <c r="M646" s="74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ht="18.0" customHeight="1">
      <c r="A647" s="70"/>
      <c r="B647" s="70"/>
      <c r="C647" s="70"/>
      <c r="D647" s="70"/>
      <c r="E647" s="70"/>
      <c r="F647" s="73"/>
      <c r="G647" s="70"/>
      <c r="H647" s="70"/>
      <c r="I647" s="73"/>
      <c r="J647" s="73"/>
      <c r="K647" s="73"/>
      <c r="L647" s="73"/>
      <c r="M647" s="74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ht="18.0" customHeight="1">
      <c r="A648" s="70"/>
      <c r="B648" s="70"/>
      <c r="C648" s="70"/>
      <c r="D648" s="70"/>
      <c r="E648" s="70"/>
      <c r="F648" s="73"/>
      <c r="G648" s="70"/>
      <c r="H648" s="70"/>
      <c r="I648" s="73"/>
      <c r="J648" s="73"/>
      <c r="K648" s="73"/>
      <c r="L648" s="73"/>
      <c r="M648" s="74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ht="18.0" customHeight="1">
      <c r="A649" s="70"/>
      <c r="B649" s="70"/>
      <c r="C649" s="70"/>
      <c r="D649" s="70"/>
      <c r="E649" s="70"/>
      <c r="F649" s="73"/>
      <c r="G649" s="70"/>
      <c r="H649" s="70"/>
      <c r="I649" s="73"/>
      <c r="J649" s="73"/>
      <c r="K649" s="73"/>
      <c r="L649" s="73"/>
      <c r="M649" s="74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ht="18.0" customHeight="1">
      <c r="A650" s="70"/>
      <c r="B650" s="70"/>
      <c r="C650" s="70"/>
      <c r="D650" s="70"/>
      <c r="E650" s="70"/>
      <c r="F650" s="73"/>
      <c r="G650" s="70"/>
      <c r="H650" s="70"/>
      <c r="I650" s="73"/>
      <c r="J650" s="73"/>
      <c r="K650" s="73"/>
      <c r="L650" s="73"/>
      <c r="M650" s="74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ht="18.0" customHeight="1">
      <c r="A651" s="70"/>
      <c r="B651" s="70"/>
      <c r="C651" s="70"/>
      <c r="D651" s="70"/>
      <c r="E651" s="70"/>
      <c r="F651" s="73"/>
      <c r="G651" s="70"/>
      <c r="H651" s="70"/>
      <c r="I651" s="73"/>
      <c r="J651" s="73"/>
      <c r="K651" s="73"/>
      <c r="L651" s="73"/>
      <c r="M651" s="74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ht="18.0" customHeight="1">
      <c r="A652" s="70"/>
      <c r="B652" s="70"/>
      <c r="C652" s="70"/>
      <c r="D652" s="70"/>
      <c r="E652" s="70"/>
      <c r="F652" s="73"/>
      <c r="G652" s="70"/>
      <c r="H652" s="70"/>
      <c r="I652" s="73"/>
      <c r="J652" s="73"/>
      <c r="K652" s="73"/>
      <c r="L652" s="73"/>
      <c r="M652" s="74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ht="18.0" customHeight="1">
      <c r="A653" s="70"/>
      <c r="B653" s="70"/>
      <c r="C653" s="70"/>
      <c r="D653" s="70"/>
      <c r="E653" s="70"/>
      <c r="F653" s="73"/>
      <c r="G653" s="70"/>
      <c r="H653" s="70"/>
      <c r="I653" s="73"/>
      <c r="J653" s="73"/>
      <c r="K653" s="73"/>
      <c r="L653" s="73"/>
      <c r="M653" s="74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ht="18.0" customHeight="1">
      <c r="A654" s="70"/>
      <c r="B654" s="70"/>
      <c r="C654" s="70"/>
      <c r="D654" s="70"/>
      <c r="E654" s="70"/>
      <c r="F654" s="73"/>
      <c r="G654" s="70"/>
      <c r="H654" s="70"/>
      <c r="I654" s="73"/>
      <c r="J654" s="73"/>
      <c r="K654" s="73"/>
      <c r="L654" s="73"/>
      <c r="M654" s="74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ht="18.0" customHeight="1">
      <c r="A655" s="70"/>
      <c r="B655" s="70"/>
      <c r="C655" s="70"/>
      <c r="D655" s="70"/>
      <c r="E655" s="70"/>
      <c r="F655" s="73"/>
      <c r="G655" s="70"/>
      <c r="H655" s="70"/>
      <c r="I655" s="73"/>
      <c r="J655" s="73"/>
      <c r="K655" s="73"/>
      <c r="L655" s="73"/>
      <c r="M655" s="74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ht="18.0" customHeight="1">
      <c r="A656" s="70"/>
      <c r="B656" s="70"/>
      <c r="C656" s="70"/>
      <c r="D656" s="70"/>
      <c r="E656" s="70"/>
      <c r="F656" s="73"/>
      <c r="G656" s="70"/>
      <c r="H656" s="70"/>
      <c r="I656" s="73"/>
      <c r="J656" s="73"/>
      <c r="K656" s="73"/>
      <c r="L656" s="73"/>
      <c r="M656" s="74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ht="18.0" customHeight="1">
      <c r="A657" s="70"/>
      <c r="B657" s="70"/>
      <c r="C657" s="70"/>
      <c r="D657" s="70"/>
      <c r="E657" s="70"/>
      <c r="F657" s="73"/>
      <c r="G657" s="70"/>
      <c r="H657" s="70"/>
      <c r="I657" s="73"/>
      <c r="J657" s="73"/>
      <c r="K657" s="73"/>
      <c r="L657" s="73"/>
      <c r="M657" s="74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ht="18.0" customHeight="1">
      <c r="A658" s="70"/>
      <c r="B658" s="70"/>
      <c r="C658" s="70"/>
      <c r="D658" s="70"/>
      <c r="E658" s="70"/>
      <c r="F658" s="73"/>
      <c r="G658" s="70"/>
      <c r="H658" s="70"/>
      <c r="I658" s="73"/>
      <c r="J658" s="73"/>
      <c r="K658" s="73"/>
      <c r="L658" s="73"/>
      <c r="M658" s="74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ht="18.0" customHeight="1">
      <c r="A659" s="70"/>
      <c r="B659" s="70"/>
      <c r="C659" s="70"/>
      <c r="D659" s="70"/>
      <c r="E659" s="70"/>
      <c r="F659" s="73"/>
      <c r="G659" s="70"/>
      <c r="H659" s="70"/>
      <c r="I659" s="73"/>
      <c r="J659" s="73"/>
      <c r="K659" s="73"/>
      <c r="L659" s="73"/>
      <c r="M659" s="74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ht="18.0" customHeight="1">
      <c r="A660" s="70"/>
      <c r="B660" s="70"/>
      <c r="C660" s="70"/>
      <c r="D660" s="70"/>
      <c r="E660" s="70"/>
      <c r="F660" s="73"/>
      <c r="G660" s="70"/>
      <c r="H660" s="70"/>
      <c r="I660" s="73"/>
      <c r="J660" s="73"/>
      <c r="K660" s="73"/>
      <c r="L660" s="73"/>
      <c r="M660" s="74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ht="18.0" customHeight="1">
      <c r="A661" s="70"/>
      <c r="B661" s="70"/>
      <c r="C661" s="70"/>
      <c r="D661" s="70"/>
      <c r="E661" s="70"/>
      <c r="F661" s="73"/>
      <c r="G661" s="70"/>
      <c r="H661" s="70"/>
      <c r="I661" s="73"/>
      <c r="J661" s="73"/>
      <c r="K661" s="73"/>
      <c r="L661" s="73"/>
      <c r="M661" s="74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ht="18.0" customHeight="1">
      <c r="A662" s="70"/>
      <c r="B662" s="70"/>
      <c r="C662" s="70"/>
      <c r="D662" s="70"/>
      <c r="E662" s="70"/>
      <c r="F662" s="73"/>
      <c r="G662" s="70"/>
      <c r="H662" s="70"/>
      <c r="I662" s="73"/>
      <c r="J662" s="73"/>
      <c r="K662" s="73"/>
      <c r="L662" s="73"/>
      <c r="M662" s="74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ht="18.0" customHeight="1">
      <c r="A663" s="70"/>
      <c r="B663" s="70"/>
      <c r="C663" s="70"/>
      <c r="D663" s="70"/>
      <c r="E663" s="70"/>
      <c r="F663" s="73"/>
      <c r="G663" s="70"/>
      <c r="H663" s="70"/>
      <c r="I663" s="73"/>
      <c r="J663" s="73"/>
      <c r="K663" s="73"/>
      <c r="L663" s="73"/>
      <c r="M663" s="74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ht="18.0" customHeight="1">
      <c r="A664" s="70"/>
      <c r="B664" s="70"/>
      <c r="C664" s="70"/>
      <c r="D664" s="70"/>
      <c r="E664" s="70"/>
      <c r="F664" s="73"/>
      <c r="G664" s="70"/>
      <c r="H664" s="70"/>
      <c r="I664" s="73"/>
      <c r="J664" s="73"/>
      <c r="K664" s="73"/>
      <c r="L664" s="73"/>
      <c r="M664" s="74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ht="18.0" customHeight="1">
      <c r="A665" s="70"/>
      <c r="B665" s="70"/>
      <c r="C665" s="70"/>
      <c r="D665" s="70"/>
      <c r="E665" s="70"/>
      <c r="F665" s="73"/>
      <c r="G665" s="70"/>
      <c r="H665" s="70"/>
      <c r="I665" s="73"/>
      <c r="J665" s="73"/>
      <c r="K665" s="73"/>
      <c r="L665" s="73"/>
      <c r="M665" s="74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ht="18.0" customHeight="1">
      <c r="A666" s="70"/>
      <c r="B666" s="70"/>
      <c r="C666" s="70"/>
      <c r="D666" s="70"/>
      <c r="E666" s="70"/>
      <c r="F666" s="73"/>
      <c r="G666" s="70"/>
      <c r="H666" s="70"/>
      <c r="I666" s="73"/>
      <c r="J666" s="73"/>
      <c r="K666" s="73"/>
      <c r="L666" s="73"/>
      <c r="M666" s="74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ht="18.0" customHeight="1">
      <c r="A667" s="70"/>
      <c r="B667" s="70"/>
      <c r="C667" s="70"/>
      <c r="D667" s="70"/>
      <c r="E667" s="70"/>
      <c r="F667" s="73"/>
      <c r="G667" s="70"/>
      <c r="H667" s="70"/>
      <c r="I667" s="73"/>
      <c r="J667" s="73"/>
      <c r="K667" s="73"/>
      <c r="L667" s="73"/>
      <c r="M667" s="74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ht="18.0" customHeight="1">
      <c r="A668" s="70"/>
      <c r="B668" s="70"/>
      <c r="C668" s="70"/>
      <c r="D668" s="70"/>
      <c r="E668" s="70"/>
      <c r="F668" s="73"/>
      <c r="G668" s="70"/>
      <c r="H668" s="70"/>
      <c r="I668" s="73"/>
      <c r="J668" s="73"/>
      <c r="K668" s="73"/>
      <c r="L668" s="73"/>
      <c r="M668" s="74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ht="18.0" customHeight="1">
      <c r="A669" s="70"/>
      <c r="B669" s="70"/>
      <c r="C669" s="70"/>
      <c r="D669" s="70"/>
      <c r="E669" s="70"/>
      <c r="F669" s="73"/>
      <c r="G669" s="70"/>
      <c r="H669" s="70"/>
      <c r="I669" s="73"/>
      <c r="J669" s="73"/>
      <c r="K669" s="73"/>
      <c r="L669" s="73"/>
      <c r="M669" s="74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ht="18.0" customHeight="1">
      <c r="A670" s="70"/>
      <c r="B670" s="70"/>
      <c r="C670" s="70"/>
      <c r="D670" s="70"/>
      <c r="E670" s="70"/>
      <c r="F670" s="73"/>
      <c r="G670" s="70"/>
      <c r="H670" s="70"/>
      <c r="I670" s="73"/>
      <c r="J670" s="73"/>
      <c r="K670" s="73"/>
      <c r="L670" s="73"/>
      <c r="M670" s="74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ht="18.0" customHeight="1">
      <c r="A671" s="70"/>
      <c r="B671" s="70"/>
      <c r="C671" s="70"/>
      <c r="D671" s="70"/>
      <c r="E671" s="70"/>
      <c r="F671" s="73"/>
      <c r="G671" s="70"/>
      <c r="H671" s="70"/>
      <c r="I671" s="73"/>
      <c r="J671" s="73"/>
      <c r="K671" s="73"/>
      <c r="L671" s="73"/>
      <c r="M671" s="74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ht="18.0" customHeight="1">
      <c r="A672" s="70"/>
      <c r="B672" s="70"/>
      <c r="C672" s="70"/>
      <c r="D672" s="70"/>
      <c r="E672" s="70"/>
      <c r="F672" s="73"/>
      <c r="G672" s="70"/>
      <c r="H672" s="70"/>
      <c r="I672" s="73"/>
      <c r="J672" s="73"/>
      <c r="K672" s="73"/>
      <c r="L672" s="73"/>
      <c r="M672" s="74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ht="18.0" customHeight="1">
      <c r="A673" s="70"/>
      <c r="B673" s="70"/>
      <c r="C673" s="70"/>
      <c r="D673" s="70"/>
      <c r="E673" s="70"/>
      <c r="F673" s="73"/>
      <c r="G673" s="70"/>
      <c r="H673" s="70"/>
      <c r="I673" s="73"/>
      <c r="J673" s="73"/>
      <c r="K673" s="73"/>
      <c r="L673" s="73"/>
      <c r="M673" s="74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ht="18.0" customHeight="1">
      <c r="A674" s="70"/>
      <c r="B674" s="70"/>
      <c r="C674" s="70"/>
      <c r="D674" s="70"/>
      <c r="E674" s="70"/>
      <c r="F674" s="73"/>
      <c r="G674" s="70"/>
      <c r="H674" s="70"/>
      <c r="I674" s="73"/>
      <c r="J674" s="73"/>
      <c r="K674" s="73"/>
      <c r="L674" s="73"/>
      <c r="M674" s="74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ht="18.0" customHeight="1">
      <c r="A675" s="70"/>
      <c r="B675" s="70"/>
      <c r="C675" s="70"/>
      <c r="D675" s="70"/>
      <c r="E675" s="70"/>
      <c r="F675" s="73"/>
      <c r="G675" s="70"/>
      <c r="H675" s="70"/>
      <c r="I675" s="73"/>
      <c r="J675" s="73"/>
      <c r="K675" s="73"/>
      <c r="L675" s="73"/>
      <c r="M675" s="74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ht="18.0" customHeight="1">
      <c r="A676" s="70"/>
      <c r="B676" s="70"/>
      <c r="C676" s="70"/>
      <c r="D676" s="70"/>
      <c r="E676" s="70"/>
      <c r="F676" s="73"/>
      <c r="G676" s="70"/>
      <c r="H676" s="70"/>
      <c r="I676" s="73"/>
      <c r="J676" s="73"/>
      <c r="K676" s="73"/>
      <c r="L676" s="73"/>
      <c r="M676" s="74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ht="18.0" customHeight="1">
      <c r="A677" s="70"/>
      <c r="B677" s="70"/>
      <c r="C677" s="70"/>
      <c r="D677" s="70"/>
      <c r="E677" s="70"/>
      <c r="F677" s="73"/>
      <c r="G677" s="70"/>
      <c r="H677" s="70"/>
      <c r="I677" s="73"/>
      <c r="J677" s="73"/>
      <c r="K677" s="73"/>
      <c r="L677" s="73"/>
      <c r="M677" s="74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ht="18.0" customHeight="1">
      <c r="A678" s="70"/>
      <c r="B678" s="70"/>
      <c r="C678" s="70"/>
      <c r="D678" s="70"/>
      <c r="E678" s="70"/>
      <c r="F678" s="73"/>
      <c r="G678" s="70"/>
      <c r="H678" s="70"/>
      <c r="I678" s="73"/>
      <c r="J678" s="73"/>
      <c r="K678" s="73"/>
      <c r="L678" s="73"/>
      <c r="M678" s="74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ht="18.0" customHeight="1">
      <c r="A679" s="70"/>
      <c r="B679" s="70"/>
      <c r="C679" s="70"/>
      <c r="D679" s="70"/>
      <c r="E679" s="70"/>
      <c r="F679" s="73"/>
      <c r="G679" s="70"/>
      <c r="H679" s="70"/>
      <c r="I679" s="73"/>
      <c r="J679" s="73"/>
      <c r="K679" s="73"/>
      <c r="L679" s="73"/>
      <c r="M679" s="74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ht="18.0" customHeight="1">
      <c r="A680" s="70"/>
      <c r="B680" s="70"/>
      <c r="C680" s="70"/>
      <c r="D680" s="70"/>
      <c r="E680" s="70"/>
      <c r="F680" s="73"/>
      <c r="G680" s="70"/>
      <c r="H680" s="70"/>
      <c r="I680" s="73"/>
      <c r="J680" s="73"/>
      <c r="K680" s="73"/>
      <c r="L680" s="73"/>
      <c r="M680" s="74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ht="18.0" customHeight="1">
      <c r="A681" s="70"/>
      <c r="B681" s="70"/>
      <c r="C681" s="70"/>
      <c r="D681" s="70"/>
      <c r="E681" s="70"/>
      <c r="F681" s="73"/>
      <c r="G681" s="70"/>
      <c r="H681" s="70"/>
      <c r="I681" s="73"/>
      <c r="J681" s="73"/>
      <c r="K681" s="73"/>
      <c r="L681" s="73"/>
      <c r="M681" s="74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ht="18.0" customHeight="1">
      <c r="A682" s="70"/>
      <c r="B682" s="70"/>
      <c r="C682" s="70"/>
      <c r="D682" s="70"/>
      <c r="E682" s="70"/>
      <c r="F682" s="73"/>
      <c r="G682" s="70"/>
      <c r="H682" s="70"/>
      <c r="I682" s="73"/>
      <c r="J682" s="73"/>
      <c r="K682" s="73"/>
      <c r="L682" s="73"/>
      <c r="M682" s="74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ht="18.0" customHeight="1">
      <c r="A683" s="70"/>
      <c r="B683" s="70"/>
      <c r="C683" s="70"/>
      <c r="D683" s="70"/>
      <c r="E683" s="70"/>
      <c r="F683" s="73"/>
      <c r="G683" s="70"/>
      <c r="H683" s="70"/>
      <c r="I683" s="73"/>
      <c r="J683" s="73"/>
      <c r="K683" s="73"/>
      <c r="L683" s="73"/>
      <c r="M683" s="74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ht="18.0" customHeight="1">
      <c r="A684" s="70"/>
      <c r="B684" s="70"/>
      <c r="C684" s="70"/>
      <c r="D684" s="70"/>
      <c r="E684" s="70"/>
      <c r="F684" s="73"/>
      <c r="G684" s="70"/>
      <c r="H684" s="70"/>
      <c r="I684" s="73"/>
      <c r="J684" s="73"/>
      <c r="K684" s="73"/>
      <c r="L684" s="73"/>
      <c r="M684" s="74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ht="18.0" customHeight="1">
      <c r="A685" s="70"/>
      <c r="B685" s="70"/>
      <c r="C685" s="70"/>
      <c r="D685" s="70"/>
      <c r="E685" s="70"/>
      <c r="F685" s="73"/>
      <c r="G685" s="70"/>
      <c r="H685" s="70"/>
      <c r="I685" s="73"/>
      <c r="J685" s="73"/>
      <c r="K685" s="73"/>
      <c r="L685" s="73"/>
      <c r="M685" s="74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ht="18.0" customHeight="1">
      <c r="A686" s="70"/>
      <c r="B686" s="70"/>
      <c r="C686" s="70"/>
      <c r="D686" s="70"/>
      <c r="E686" s="70"/>
      <c r="F686" s="73"/>
      <c r="G686" s="70"/>
      <c r="H686" s="70"/>
      <c r="I686" s="73"/>
      <c r="J686" s="73"/>
      <c r="K686" s="73"/>
      <c r="L686" s="73"/>
      <c r="M686" s="74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ht="18.0" customHeight="1">
      <c r="A687" s="70"/>
      <c r="B687" s="70"/>
      <c r="C687" s="70"/>
      <c r="D687" s="70"/>
      <c r="E687" s="70"/>
      <c r="F687" s="73"/>
      <c r="G687" s="70"/>
      <c r="H687" s="70"/>
      <c r="I687" s="73"/>
      <c r="J687" s="73"/>
      <c r="K687" s="73"/>
      <c r="L687" s="73"/>
      <c r="M687" s="74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ht="18.0" customHeight="1">
      <c r="A688" s="70"/>
      <c r="B688" s="70"/>
      <c r="C688" s="70"/>
      <c r="D688" s="70"/>
      <c r="E688" s="70"/>
      <c r="F688" s="73"/>
      <c r="G688" s="70"/>
      <c r="H688" s="70"/>
      <c r="I688" s="73"/>
      <c r="J688" s="73"/>
      <c r="K688" s="73"/>
      <c r="L688" s="73"/>
      <c r="M688" s="74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ht="18.0" customHeight="1">
      <c r="A689" s="70"/>
      <c r="B689" s="70"/>
      <c r="C689" s="70"/>
      <c r="D689" s="70"/>
      <c r="E689" s="70"/>
      <c r="F689" s="73"/>
      <c r="G689" s="70"/>
      <c r="H689" s="70"/>
      <c r="I689" s="73"/>
      <c r="J689" s="73"/>
      <c r="K689" s="73"/>
      <c r="L689" s="73"/>
      <c r="M689" s="74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ht="18.0" customHeight="1">
      <c r="A690" s="70"/>
      <c r="B690" s="70"/>
      <c r="C690" s="70"/>
      <c r="D690" s="70"/>
      <c r="E690" s="70"/>
      <c r="F690" s="73"/>
      <c r="G690" s="70"/>
      <c r="H690" s="70"/>
      <c r="I690" s="73"/>
      <c r="J690" s="73"/>
      <c r="K690" s="73"/>
      <c r="L690" s="73"/>
      <c r="M690" s="74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ht="18.0" customHeight="1">
      <c r="A691" s="70"/>
      <c r="B691" s="70"/>
      <c r="C691" s="70"/>
      <c r="D691" s="70"/>
      <c r="E691" s="70"/>
      <c r="F691" s="73"/>
      <c r="G691" s="70"/>
      <c r="H691" s="70"/>
      <c r="I691" s="73"/>
      <c r="J691" s="73"/>
      <c r="K691" s="73"/>
      <c r="L691" s="73"/>
      <c r="M691" s="74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ht="18.0" customHeight="1">
      <c r="A692" s="70"/>
      <c r="B692" s="70"/>
      <c r="C692" s="70"/>
      <c r="D692" s="70"/>
      <c r="E692" s="70"/>
      <c r="F692" s="73"/>
      <c r="G692" s="70"/>
      <c r="H692" s="70"/>
      <c r="I692" s="73"/>
      <c r="J692" s="73"/>
      <c r="K692" s="73"/>
      <c r="L692" s="73"/>
      <c r="M692" s="74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ht="18.0" customHeight="1">
      <c r="A693" s="70"/>
      <c r="B693" s="70"/>
      <c r="C693" s="70"/>
      <c r="D693" s="70"/>
      <c r="E693" s="70"/>
      <c r="F693" s="73"/>
      <c r="G693" s="70"/>
      <c r="H693" s="70"/>
      <c r="I693" s="73"/>
      <c r="J693" s="73"/>
      <c r="K693" s="73"/>
      <c r="L693" s="73"/>
      <c r="M693" s="74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ht="18.0" customHeight="1">
      <c r="A694" s="70"/>
      <c r="B694" s="70"/>
      <c r="C694" s="70"/>
      <c r="D694" s="70"/>
      <c r="E694" s="70"/>
      <c r="F694" s="73"/>
      <c r="G694" s="70"/>
      <c r="H694" s="70"/>
      <c r="I694" s="73"/>
      <c r="J694" s="73"/>
      <c r="K694" s="73"/>
      <c r="L694" s="73"/>
      <c r="M694" s="74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ht="18.0" customHeight="1">
      <c r="A695" s="70"/>
      <c r="B695" s="70"/>
      <c r="C695" s="70"/>
      <c r="D695" s="70"/>
      <c r="E695" s="70"/>
      <c r="F695" s="73"/>
      <c r="G695" s="70"/>
      <c r="H695" s="70"/>
      <c r="I695" s="73"/>
      <c r="J695" s="73"/>
      <c r="K695" s="73"/>
      <c r="L695" s="73"/>
      <c r="M695" s="74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ht="18.0" customHeight="1">
      <c r="A696" s="70"/>
      <c r="B696" s="70"/>
      <c r="C696" s="70"/>
      <c r="D696" s="70"/>
      <c r="E696" s="70"/>
      <c r="F696" s="73"/>
      <c r="G696" s="70"/>
      <c r="H696" s="70"/>
      <c r="I696" s="73"/>
      <c r="J696" s="73"/>
      <c r="K696" s="73"/>
      <c r="L696" s="73"/>
      <c r="M696" s="74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ht="18.0" customHeight="1">
      <c r="A697" s="70"/>
      <c r="B697" s="70"/>
      <c r="C697" s="70"/>
      <c r="D697" s="70"/>
      <c r="E697" s="70"/>
      <c r="F697" s="73"/>
      <c r="G697" s="70"/>
      <c r="H697" s="70"/>
      <c r="I697" s="73"/>
      <c r="J697" s="73"/>
      <c r="K697" s="73"/>
      <c r="L697" s="73"/>
      <c r="M697" s="74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ht="18.0" customHeight="1">
      <c r="A698" s="70"/>
      <c r="B698" s="70"/>
      <c r="C698" s="70"/>
      <c r="D698" s="70"/>
      <c r="E698" s="70"/>
      <c r="F698" s="73"/>
      <c r="G698" s="70"/>
      <c r="H698" s="70"/>
      <c r="I698" s="73"/>
      <c r="J698" s="73"/>
      <c r="K698" s="73"/>
      <c r="L698" s="73"/>
      <c r="M698" s="74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ht="18.0" customHeight="1">
      <c r="A699" s="70"/>
      <c r="B699" s="70"/>
      <c r="C699" s="70"/>
      <c r="D699" s="70"/>
      <c r="E699" s="70"/>
      <c r="F699" s="73"/>
      <c r="G699" s="70"/>
      <c r="H699" s="70"/>
      <c r="I699" s="73"/>
      <c r="J699" s="73"/>
      <c r="K699" s="73"/>
      <c r="L699" s="73"/>
      <c r="M699" s="74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ht="18.0" customHeight="1">
      <c r="A700" s="70"/>
      <c r="B700" s="70"/>
      <c r="C700" s="70"/>
      <c r="D700" s="70"/>
      <c r="E700" s="70"/>
      <c r="F700" s="73"/>
      <c r="G700" s="70"/>
      <c r="H700" s="70"/>
      <c r="I700" s="73"/>
      <c r="J700" s="73"/>
      <c r="K700" s="73"/>
      <c r="L700" s="73"/>
      <c r="M700" s="74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ht="18.0" customHeight="1">
      <c r="A701" s="70"/>
      <c r="B701" s="70"/>
      <c r="C701" s="70"/>
      <c r="D701" s="70"/>
      <c r="E701" s="70"/>
      <c r="F701" s="73"/>
      <c r="G701" s="70"/>
      <c r="H701" s="70"/>
      <c r="I701" s="73"/>
      <c r="J701" s="73"/>
      <c r="K701" s="73"/>
      <c r="L701" s="73"/>
      <c r="M701" s="74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ht="18.0" customHeight="1">
      <c r="A702" s="70"/>
      <c r="B702" s="70"/>
      <c r="C702" s="70"/>
      <c r="D702" s="70"/>
      <c r="E702" s="70"/>
      <c r="F702" s="73"/>
      <c r="G702" s="70"/>
      <c r="H702" s="70"/>
      <c r="I702" s="73"/>
      <c r="J702" s="73"/>
      <c r="K702" s="73"/>
      <c r="L702" s="73"/>
      <c r="M702" s="74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ht="18.0" customHeight="1">
      <c r="A703" s="70"/>
      <c r="B703" s="70"/>
      <c r="C703" s="70"/>
      <c r="D703" s="70"/>
      <c r="E703" s="70"/>
      <c r="F703" s="73"/>
      <c r="G703" s="70"/>
      <c r="H703" s="70"/>
      <c r="I703" s="73"/>
      <c r="J703" s="73"/>
      <c r="K703" s="73"/>
      <c r="L703" s="73"/>
      <c r="M703" s="74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ht="18.0" customHeight="1">
      <c r="A704" s="70"/>
      <c r="B704" s="70"/>
      <c r="C704" s="70"/>
      <c r="D704" s="70"/>
      <c r="E704" s="70"/>
      <c r="F704" s="73"/>
      <c r="G704" s="70"/>
      <c r="H704" s="70"/>
      <c r="I704" s="73"/>
      <c r="J704" s="73"/>
      <c r="K704" s="73"/>
      <c r="L704" s="73"/>
      <c r="M704" s="74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ht="18.0" customHeight="1">
      <c r="A705" s="70"/>
      <c r="B705" s="70"/>
      <c r="C705" s="70"/>
      <c r="D705" s="70"/>
      <c r="E705" s="70"/>
      <c r="F705" s="73"/>
      <c r="G705" s="70"/>
      <c r="H705" s="70"/>
      <c r="I705" s="73"/>
      <c r="J705" s="73"/>
      <c r="K705" s="73"/>
      <c r="L705" s="73"/>
      <c r="M705" s="74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ht="18.0" customHeight="1">
      <c r="A706" s="70"/>
      <c r="B706" s="70"/>
      <c r="C706" s="70"/>
      <c r="D706" s="70"/>
      <c r="E706" s="70"/>
      <c r="F706" s="73"/>
      <c r="G706" s="70"/>
      <c r="H706" s="70"/>
      <c r="I706" s="73"/>
      <c r="J706" s="73"/>
      <c r="K706" s="73"/>
      <c r="L706" s="73"/>
      <c r="M706" s="74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ht="18.0" customHeight="1">
      <c r="A707" s="70"/>
      <c r="B707" s="70"/>
      <c r="C707" s="70"/>
      <c r="D707" s="70"/>
      <c r="E707" s="70"/>
      <c r="F707" s="73"/>
      <c r="G707" s="70"/>
      <c r="H707" s="70"/>
      <c r="I707" s="73"/>
      <c r="J707" s="73"/>
      <c r="K707" s="73"/>
      <c r="L707" s="73"/>
      <c r="M707" s="74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ht="18.0" customHeight="1">
      <c r="A708" s="70"/>
      <c r="B708" s="70"/>
      <c r="C708" s="70"/>
      <c r="D708" s="70"/>
      <c r="E708" s="70"/>
      <c r="F708" s="73"/>
      <c r="G708" s="70"/>
      <c r="H708" s="70"/>
      <c r="I708" s="73"/>
      <c r="J708" s="73"/>
      <c r="K708" s="73"/>
      <c r="L708" s="73"/>
      <c r="M708" s="74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ht="18.0" customHeight="1">
      <c r="A709" s="70"/>
      <c r="B709" s="70"/>
      <c r="C709" s="70"/>
      <c r="D709" s="70"/>
      <c r="E709" s="70"/>
      <c r="F709" s="73"/>
      <c r="G709" s="70"/>
      <c r="H709" s="70"/>
      <c r="I709" s="73"/>
      <c r="J709" s="73"/>
      <c r="K709" s="73"/>
      <c r="L709" s="73"/>
      <c r="M709" s="74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ht="18.0" customHeight="1">
      <c r="A710" s="70"/>
      <c r="B710" s="70"/>
      <c r="C710" s="70"/>
      <c r="D710" s="70"/>
      <c r="E710" s="70"/>
      <c r="F710" s="73"/>
      <c r="G710" s="70"/>
      <c r="H710" s="70"/>
      <c r="I710" s="73"/>
      <c r="J710" s="73"/>
      <c r="K710" s="73"/>
      <c r="L710" s="73"/>
      <c r="M710" s="74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ht="18.0" customHeight="1">
      <c r="A711" s="70"/>
      <c r="B711" s="70"/>
      <c r="C711" s="70"/>
      <c r="D711" s="70"/>
      <c r="E711" s="70"/>
      <c r="F711" s="73"/>
      <c r="G711" s="70"/>
      <c r="H711" s="70"/>
      <c r="I711" s="73"/>
      <c r="J711" s="73"/>
      <c r="K711" s="73"/>
      <c r="L711" s="73"/>
      <c r="M711" s="74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ht="18.0" customHeight="1">
      <c r="A712" s="70"/>
      <c r="B712" s="70"/>
      <c r="C712" s="70"/>
      <c r="D712" s="70"/>
      <c r="E712" s="70"/>
      <c r="F712" s="73"/>
      <c r="G712" s="70"/>
      <c r="H712" s="70"/>
      <c r="I712" s="73"/>
      <c r="J712" s="73"/>
      <c r="K712" s="73"/>
      <c r="L712" s="73"/>
      <c r="M712" s="74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ht="18.0" customHeight="1">
      <c r="A713" s="70"/>
      <c r="B713" s="70"/>
      <c r="C713" s="70"/>
      <c r="D713" s="70"/>
      <c r="E713" s="70"/>
      <c r="F713" s="73"/>
      <c r="G713" s="70"/>
      <c r="H713" s="70"/>
      <c r="I713" s="73"/>
      <c r="J713" s="73"/>
      <c r="K713" s="73"/>
      <c r="L713" s="73"/>
      <c r="M713" s="74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ht="18.0" customHeight="1">
      <c r="A714" s="70"/>
      <c r="B714" s="70"/>
      <c r="C714" s="70"/>
      <c r="D714" s="70"/>
      <c r="E714" s="70"/>
      <c r="F714" s="73"/>
      <c r="G714" s="70"/>
      <c r="H714" s="70"/>
      <c r="I714" s="73"/>
      <c r="J714" s="73"/>
      <c r="K714" s="73"/>
      <c r="L714" s="73"/>
      <c r="M714" s="74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ht="18.0" customHeight="1">
      <c r="A715" s="70"/>
      <c r="B715" s="70"/>
      <c r="C715" s="70"/>
      <c r="D715" s="70"/>
      <c r="E715" s="70"/>
      <c r="F715" s="73"/>
      <c r="G715" s="70"/>
      <c r="H715" s="70"/>
      <c r="I715" s="73"/>
      <c r="J715" s="73"/>
      <c r="K715" s="73"/>
      <c r="L715" s="73"/>
      <c r="M715" s="74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ht="18.0" customHeight="1">
      <c r="A716" s="70"/>
      <c r="B716" s="70"/>
      <c r="C716" s="70"/>
      <c r="D716" s="70"/>
      <c r="E716" s="70"/>
      <c r="F716" s="73"/>
      <c r="G716" s="70"/>
      <c r="H716" s="70"/>
      <c r="I716" s="73"/>
      <c r="J716" s="73"/>
      <c r="K716" s="73"/>
      <c r="L716" s="73"/>
      <c r="M716" s="74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ht="18.0" customHeight="1">
      <c r="A717" s="70"/>
      <c r="B717" s="70"/>
      <c r="C717" s="70"/>
      <c r="D717" s="70"/>
      <c r="E717" s="70"/>
      <c r="F717" s="73"/>
      <c r="G717" s="70"/>
      <c r="H717" s="70"/>
      <c r="I717" s="73"/>
      <c r="J717" s="73"/>
      <c r="K717" s="73"/>
      <c r="L717" s="73"/>
      <c r="M717" s="74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ht="18.0" customHeight="1">
      <c r="A718" s="70"/>
      <c r="B718" s="70"/>
      <c r="C718" s="70"/>
      <c r="D718" s="70"/>
      <c r="E718" s="70"/>
      <c r="F718" s="73"/>
      <c r="G718" s="70"/>
      <c r="H718" s="70"/>
      <c r="I718" s="73"/>
      <c r="J718" s="73"/>
      <c r="K718" s="73"/>
      <c r="L718" s="73"/>
      <c r="M718" s="74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ht="18.0" customHeight="1">
      <c r="A719" s="70"/>
      <c r="B719" s="70"/>
      <c r="C719" s="70"/>
      <c r="D719" s="70"/>
      <c r="E719" s="70"/>
      <c r="F719" s="73"/>
      <c r="G719" s="70"/>
      <c r="H719" s="70"/>
      <c r="I719" s="73"/>
      <c r="J719" s="73"/>
      <c r="K719" s="73"/>
      <c r="L719" s="73"/>
      <c r="M719" s="74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ht="18.0" customHeight="1">
      <c r="A720" s="70"/>
      <c r="B720" s="70"/>
      <c r="C720" s="70"/>
      <c r="D720" s="70"/>
      <c r="E720" s="70"/>
      <c r="F720" s="73"/>
      <c r="G720" s="70"/>
      <c r="H720" s="70"/>
      <c r="I720" s="73"/>
      <c r="J720" s="73"/>
      <c r="K720" s="73"/>
      <c r="L720" s="73"/>
      <c r="M720" s="74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ht="18.0" customHeight="1">
      <c r="A721" s="70"/>
      <c r="B721" s="70"/>
      <c r="C721" s="70"/>
      <c r="D721" s="70"/>
      <c r="E721" s="70"/>
      <c r="F721" s="73"/>
      <c r="G721" s="70"/>
      <c r="H721" s="70"/>
      <c r="I721" s="73"/>
      <c r="J721" s="73"/>
      <c r="K721" s="73"/>
      <c r="L721" s="73"/>
      <c r="M721" s="74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ht="18.0" customHeight="1">
      <c r="A722" s="70"/>
      <c r="B722" s="70"/>
      <c r="C722" s="70"/>
      <c r="D722" s="70"/>
      <c r="E722" s="70"/>
      <c r="F722" s="73"/>
      <c r="G722" s="70"/>
      <c r="H722" s="70"/>
      <c r="I722" s="73"/>
      <c r="J722" s="73"/>
      <c r="K722" s="73"/>
      <c r="L722" s="73"/>
      <c r="M722" s="74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ht="18.0" customHeight="1">
      <c r="A723" s="70"/>
      <c r="B723" s="70"/>
      <c r="C723" s="70"/>
      <c r="D723" s="70"/>
      <c r="E723" s="70"/>
      <c r="F723" s="73"/>
      <c r="G723" s="70"/>
      <c r="H723" s="70"/>
      <c r="I723" s="73"/>
      <c r="J723" s="73"/>
      <c r="K723" s="73"/>
      <c r="L723" s="73"/>
      <c r="M723" s="74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ht="18.0" customHeight="1">
      <c r="A724" s="70"/>
      <c r="B724" s="70"/>
      <c r="C724" s="70"/>
      <c r="D724" s="70"/>
      <c r="E724" s="70"/>
      <c r="F724" s="73"/>
      <c r="G724" s="70"/>
      <c r="H724" s="70"/>
      <c r="I724" s="73"/>
      <c r="J724" s="73"/>
      <c r="K724" s="73"/>
      <c r="L724" s="73"/>
      <c r="M724" s="74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ht="18.0" customHeight="1">
      <c r="A725" s="70"/>
      <c r="B725" s="70"/>
      <c r="C725" s="70"/>
      <c r="D725" s="70"/>
      <c r="E725" s="70"/>
      <c r="F725" s="73"/>
      <c r="G725" s="70"/>
      <c r="H725" s="70"/>
      <c r="I725" s="73"/>
      <c r="J725" s="73"/>
      <c r="K725" s="73"/>
      <c r="L725" s="73"/>
      <c r="M725" s="74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ht="18.0" customHeight="1">
      <c r="A726" s="70"/>
      <c r="B726" s="70"/>
      <c r="C726" s="70"/>
      <c r="D726" s="70"/>
      <c r="E726" s="70"/>
      <c r="F726" s="73"/>
      <c r="G726" s="70"/>
      <c r="H726" s="70"/>
      <c r="I726" s="73"/>
      <c r="J726" s="73"/>
      <c r="K726" s="73"/>
      <c r="L726" s="73"/>
      <c r="M726" s="74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ht="18.0" customHeight="1">
      <c r="A727" s="70"/>
      <c r="B727" s="70"/>
      <c r="C727" s="70"/>
      <c r="D727" s="70"/>
      <c r="E727" s="70"/>
      <c r="F727" s="73"/>
      <c r="G727" s="70"/>
      <c r="H727" s="70"/>
      <c r="I727" s="73"/>
      <c r="J727" s="73"/>
      <c r="K727" s="73"/>
      <c r="L727" s="73"/>
      <c r="M727" s="74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ht="18.0" customHeight="1">
      <c r="A728" s="70"/>
      <c r="B728" s="70"/>
      <c r="C728" s="70"/>
      <c r="D728" s="70"/>
      <c r="E728" s="70"/>
      <c r="F728" s="73"/>
      <c r="G728" s="70"/>
      <c r="H728" s="70"/>
      <c r="I728" s="73"/>
      <c r="J728" s="73"/>
      <c r="K728" s="73"/>
      <c r="L728" s="73"/>
      <c r="M728" s="74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ht="18.0" customHeight="1">
      <c r="A729" s="70"/>
      <c r="B729" s="70"/>
      <c r="C729" s="70"/>
      <c r="D729" s="70"/>
      <c r="E729" s="70"/>
      <c r="F729" s="73"/>
      <c r="G729" s="70"/>
      <c r="H729" s="70"/>
      <c r="I729" s="73"/>
      <c r="J729" s="73"/>
      <c r="K729" s="73"/>
      <c r="L729" s="73"/>
      <c r="M729" s="74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ht="18.0" customHeight="1">
      <c r="A730" s="70"/>
      <c r="B730" s="70"/>
      <c r="C730" s="70"/>
      <c r="D730" s="70"/>
      <c r="E730" s="70"/>
      <c r="F730" s="73"/>
      <c r="G730" s="70"/>
      <c r="H730" s="70"/>
      <c r="I730" s="73"/>
      <c r="J730" s="73"/>
      <c r="K730" s="73"/>
      <c r="L730" s="73"/>
      <c r="M730" s="74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ht="18.0" customHeight="1">
      <c r="A731" s="70"/>
      <c r="B731" s="70"/>
      <c r="C731" s="70"/>
      <c r="D731" s="70"/>
      <c r="E731" s="70"/>
      <c r="F731" s="73"/>
      <c r="G731" s="70"/>
      <c r="H731" s="70"/>
      <c r="I731" s="73"/>
      <c r="J731" s="73"/>
      <c r="K731" s="73"/>
      <c r="L731" s="73"/>
      <c r="M731" s="74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ht="18.0" customHeight="1">
      <c r="A732" s="70"/>
      <c r="B732" s="70"/>
      <c r="C732" s="70"/>
      <c r="D732" s="70"/>
      <c r="E732" s="70"/>
      <c r="F732" s="73"/>
      <c r="G732" s="70"/>
      <c r="H732" s="70"/>
      <c r="I732" s="73"/>
      <c r="J732" s="73"/>
      <c r="K732" s="73"/>
      <c r="L732" s="73"/>
      <c r="M732" s="74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ht="18.0" customHeight="1">
      <c r="A733" s="70"/>
      <c r="B733" s="70"/>
      <c r="C733" s="70"/>
      <c r="D733" s="70"/>
      <c r="E733" s="70"/>
      <c r="F733" s="73"/>
      <c r="G733" s="70"/>
      <c r="H733" s="70"/>
      <c r="I733" s="73"/>
      <c r="J733" s="73"/>
      <c r="K733" s="73"/>
      <c r="L733" s="73"/>
      <c r="M733" s="74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ht="18.0" customHeight="1">
      <c r="A734" s="70"/>
      <c r="B734" s="70"/>
      <c r="C734" s="70"/>
      <c r="D734" s="70"/>
      <c r="E734" s="70"/>
      <c r="F734" s="73"/>
      <c r="G734" s="70"/>
      <c r="H734" s="70"/>
      <c r="I734" s="73"/>
      <c r="J734" s="73"/>
      <c r="K734" s="73"/>
      <c r="L734" s="73"/>
      <c r="M734" s="74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ht="18.0" customHeight="1">
      <c r="A735" s="70"/>
      <c r="B735" s="70"/>
      <c r="C735" s="70"/>
      <c r="D735" s="70"/>
      <c r="E735" s="70"/>
      <c r="F735" s="73"/>
      <c r="G735" s="70"/>
      <c r="H735" s="70"/>
      <c r="I735" s="73"/>
      <c r="J735" s="73"/>
      <c r="K735" s="73"/>
      <c r="L735" s="73"/>
      <c r="M735" s="74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ht="18.0" customHeight="1">
      <c r="A736" s="70"/>
      <c r="B736" s="70"/>
      <c r="C736" s="70"/>
      <c r="D736" s="70"/>
      <c r="E736" s="70"/>
      <c r="F736" s="73"/>
      <c r="G736" s="70"/>
      <c r="H736" s="70"/>
      <c r="I736" s="73"/>
      <c r="J736" s="73"/>
      <c r="K736" s="73"/>
      <c r="L736" s="73"/>
      <c r="M736" s="74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ht="18.0" customHeight="1">
      <c r="A737" s="70"/>
      <c r="B737" s="70"/>
      <c r="C737" s="70"/>
      <c r="D737" s="70"/>
      <c r="E737" s="70"/>
      <c r="F737" s="73"/>
      <c r="G737" s="70"/>
      <c r="H737" s="70"/>
      <c r="I737" s="73"/>
      <c r="J737" s="73"/>
      <c r="K737" s="73"/>
      <c r="L737" s="73"/>
      <c r="M737" s="74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ht="18.0" customHeight="1">
      <c r="A738" s="70"/>
      <c r="B738" s="70"/>
      <c r="C738" s="70"/>
      <c r="D738" s="70"/>
      <c r="E738" s="70"/>
      <c r="F738" s="73"/>
      <c r="G738" s="70"/>
      <c r="H738" s="70"/>
      <c r="I738" s="73"/>
      <c r="J738" s="73"/>
      <c r="K738" s="73"/>
      <c r="L738" s="73"/>
      <c r="M738" s="74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ht="18.0" customHeight="1">
      <c r="A739" s="70"/>
      <c r="B739" s="70"/>
      <c r="C739" s="70"/>
      <c r="D739" s="70"/>
      <c r="E739" s="70"/>
      <c r="F739" s="73"/>
      <c r="G739" s="70"/>
      <c r="H739" s="70"/>
      <c r="I739" s="73"/>
      <c r="J739" s="73"/>
      <c r="K739" s="73"/>
      <c r="L739" s="73"/>
      <c r="M739" s="74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ht="18.0" customHeight="1">
      <c r="A740" s="70"/>
      <c r="B740" s="70"/>
      <c r="C740" s="70"/>
      <c r="D740" s="70"/>
      <c r="E740" s="70"/>
      <c r="F740" s="73"/>
      <c r="G740" s="70"/>
      <c r="H740" s="70"/>
      <c r="I740" s="73"/>
      <c r="J740" s="73"/>
      <c r="K740" s="73"/>
      <c r="L740" s="73"/>
      <c r="M740" s="74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ht="18.0" customHeight="1">
      <c r="A741" s="70"/>
      <c r="B741" s="70"/>
      <c r="C741" s="70"/>
      <c r="D741" s="70"/>
      <c r="E741" s="70"/>
      <c r="F741" s="73"/>
      <c r="G741" s="70"/>
      <c r="H741" s="70"/>
      <c r="I741" s="73"/>
      <c r="J741" s="73"/>
      <c r="K741" s="73"/>
      <c r="L741" s="73"/>
      <c r="M741" s="74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ht="18.0" customHeight="1">
      <c r="A742" s="70"/>
      <c r="B742" s="70"/>
      <c r="C742" s="70"/>
      <c r="D742" s="70"/>
      <c r="E742" s="70"/>
      <c r="F742" s="73"/>
      <c r="G742" s="70"/>
      <c r="H742" s="70"/>
      <c r="I742" s="73"/>
      <c r="J742" s="73"/>
      <c r="K742" s="73"/>
      <c r="L742" s="73"/>
      <c r="M742" s="74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ht="18.0" customHeight="1">
      <c r="A743" s="70"/>
      <c r="B743" s="70"/>
      <c r="C743" s="70"/>
      <c r="D743" s="70"/>
      <c r="E743" s="70"/>
      <c r="F743" s="73"/>
      <c r="G743" s="70"/>
      <c r="H743" s="70"/>
      <c r="I743" s="73"/>
      <c r="J743" s="73"/>
      <c r="K743" s="73"/>
      <c r="L743" s="73"/>
      <c r="M743" s="74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ht="18.0" customHeight="1">
      <c r="A744" s="70"/>
      <c r="B744" s="70"/>
      <c r="C744" s="70"/>
      <c r="D744" s="70"/>
      <c r="E744" s="70"/>
      <c r="F744" s="73"/>
      <c r="G744" s="70"/>
      <c r="H744" s="70"/>
      <c r="I744" s="73"/>
      <c r="J744" s="73"/>
      <c r="K744" s="73"/>
      <c r="L744" s="73"/>
      <c r="M744" s="74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ht="18.0" customHeight="1">
      <c r="A745" s="70"/>
      <c r="B745" s="70"/>
      <c r="C745" s="70"/>
      <c r="D745" s="70"/>
      <c r="E745" s="70"/>
      <c r="F745" s="73"/>
      <c r="G745" s="70"/>
      <c r="H745" s="70"/>
      <c r="I745" s="73"/>
      <c r="J745" s="73"/>
      <c r="K745" s="73"/>
      <c r="L745" s="73"/>
      <c r="M745" s="74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ht="18.0" customHeight="1">
      <c r="A746" s="70"/>
      <c r="B746" s="70"/>
      <c r="C746" s="70"/>
      <c r="D746" s="70"/>
      <c r="E746" s="70"/>
      <c r="F746" s="73"/>
      <c r="G746" s="70"/>
      <c r="H746" s="70"/>
      <c r="I746" s="73"/>
      <c r="J746" s="73"/>
      <c r="K746" s="73"/>
      <c r="L746" s="73"/>
      <c r="M746" s="74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ht="18.0" customHeight="1">
      <c r="A747" s="70"/>
      <c r="B747" s="70"/>
      <c r="C747" s="70"/>
      <c r="D747" s="70"/>
      <c r="E747" s="70"/>
      <c r="F747" s="73"/>
      <c r="G747" s="70"/>
      <c r="H747" s="70"/>
      <c r="I747" s="73"/>
      <c r="J747" s="73"/>
      <c r="K747" s="73"/>
      <c r="L747" s="73"/>
      <c r="M747" s="74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ht="18.0" customHeight="1">
      <c r="A748" s="70"/>
      <c r="B748" s="70"/>
      <c r="C748" s="70"/>
      <c r="D748" s="70"/>
      <c r="E748" s="70"/>
      <c r="F748" s="73"/>
      <c r="G748" s="70"/>
      <c r="H748" s="70"/>
      <c r="I748" s="73"/>
      <c r="J748" s="73"/>
      <c r="K748" s="73"/>
      <c r="L748" s="73"/>
      <c r="M748" s="74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ht="18.0" customHeight="1">
      <c r="A749" s="70"/>
      <c r="B749" s="70"/>
      <c r="C749" s="70"/>
      <c r="D749" s="70"/>
      <c r="E749" s="70"/>
      <c r="F749" s="73"/>
      <c r="G749" s="70"/>
      <c r="H749" s="70"/>
      <c r="I749" s="73"/>
      <c r="J749" s="73"/>
      <c r="K749" s="73"/>
      <c r="L749" s="73"/>
      <c r="M749" s="74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ht="18.0" customHeight="1">
      <c r="A750" s="70"/>
      <c r="B750" s="70"/>
      <c r="C750" s="70"/>
      <c r="D750" s="70"/>
      <c r="E750" s="70"/>
      <c r="F750" s="73"/>
      <c r="G750" s="70"/>
      <c r="H750" s="70"/>
      <c r="I750" s="73"/>
      <c r="J750" s="73"/>
      <c r="K750" s="73"/>
      <c r="L750" s="73"/>
      <c r="M750" s="74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ht="18.0" customHeight="1">
      <c r="A751" s="70"/>
      <c r="B751" s="70"/>
      <c r="C751" s="70"/>
      <c r="D751" s="70"/>
      <c r="E751" s="70"/>
      <c r="F751" s="73"/>
      <c r="G751" s="70"/>
      <c r="H751" s="70"/>
      <c r="I751" s="73"/>
      <c r="J751" s="73"/>
      <c r="K751" s="73"/>
      <c r="L751" s="73"/>
      <c r="M751" s="74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ht="18.0" customHeight="1">
      <c r="A752" s="70"/>
      <c r="B752" s="70"/>
      <c r="C752" s="70"/>
      <c r="D752" s="70"/>
      <c r="E752" s="70"/>
      <c r="F752" s="73"/>
      <c r="G752" s="70"/>
      <c r="H752" s="70"/>
      <c r="I752" s="73"/>
      <c r="J752" s="73"/>
      <c r="K752" s="73"/>
      <c r="L752" s="73"/>
      <c r="M752" s="74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ht="18.0" customHeight="1">
      <c r="A753" s="70"/>
      <c r="B753" s="70"/>
      <c r="C753" s="70"/>
      <c r="D753" s="70"/>
      <c r="E753" s="70"/>
      <c r="F753" s="73"/>
      <c r="G753" s="70"/>
      <c r="H753" s="70"/>
      <c r="I753" s="73"/>
      <c r="J753" s="73"/>
      <c r="K753" s="73"/>
      <c r="L753" s="73"/>
      <c r="M753" s="74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ht="18.0" customHeight="1">
      <c r="A754" s="70"/>
      <c r="B754" s="70"/>
      <c r="C754" s="70"/>
      <c r="D754" s="70"/>
      <c r="E754" s="70"/>
      <c r="F754" s="73"/>
      <c r="G754" s="70"/>
      <c r="H754" s="70"/>
      <c r="I754" s="73"/>
      <c r="J754" s="73"/>
      <c r="K754" s="73"/>
      <c r="L754" s="73"/>
      <c r="M754" s="74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ht="18.0" customHeight="1">
      <c r="A755" s="70"/>
      <c r="B755" s="70"/>
      <c r="C755" s="70"/>
      <c r="D755" s="70"/>
      <c r="E755" s="70"/>
      <c r="F755" s="73"/>
      <c r="G755" s="70"/>
      <c r="H755" s="70"/>
      <c r="I755" s="73"/>
      <c r="J755" s="73"/>
      <c r="K755" s="73"/>
      <c r="L755" s="73"/>
      <c r="M755" s="74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ht="18.0" customHeight="1">
      <c r="A756" s="70"/>
      <c r="B756" s="70"/>
      <c r="C756" s="70"/>
      <c r="D756" s="70"/>
      <c r="E756" s="70"/>
      <c r="F756" s="73"/>
      <c r="G756" s="70"/>
      <c r="H756" s="70"/>
      <c r="I756" s="73"/>
      <c r="J756" s="73"/>
      <c r="K756" s="73"/>
      <c r="L756" s="73"/>
      <c r="M756" s="74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ht="18.0" customHeight="1">
      <c r="A757" s="70"/>
      <c r="B757" s="70"/>
      <c r="C757" s="70"/>
      <c r="D757" s="70"/>
      <c r="E757" s="70"/>
      <c r="F757" s="73"/>
      <c r="G757" s="70"/>
      <c r="H757" s="70"/>
      <c r="I757" s="73"/>
      <c r="J757" s="73"/>
      <c r="K757" s="73"/>
      <c r="L757" s="73"/>
      <c r="M757" s="74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ht="18.0" customHeight="1">
      <c r="A758" s="70"/>
      <c r="B758" s="70"/>
      <c r="C758" s="70"/>
      <c r="D758" s="70"/>
      <c r="E758" s="70"/>
      <c r="F758" s="73"/>
      <c r="G758" s="70"/>
      <c r="H758" s="70"/>
      <c r="I758" s="73"/>
      <c r="J758" s="73"/>
      <c r="K758" s="73"/>
      <c r="L758" s="73"/>
      <c r="M758" s="74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ht="18.0" customHeight="1">
      <c r="A759" s="70"/>
      <c r="B759" s="70"/>
      <c r="C759" s="70"/>
      <c r="D759" s="70"/>
      <c r="E759" s="70"/>
      <c r="F759" s="73"/>
      <c r="G759" s="70"/>
      <c r="H759" s="70"/>
      <c r="I759" s="73"/>
      <c r="J759" s="73"/>
      <c r="K759" s="73"/>
      <c r="L759" s="73"/>
      <c r="M759" s="74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ht="18.0" customHeight="1">
      <c r="A760" s="70"/>
      <c r="B760" s="70"/>
      <c r="C760" s="70"/>
      <c r="D760" s="70"/>
      <c r="E760" s="70"/>
      <c r="F760" s="73"/>
      <c r="G760" s="70"/>
      <c r="H760" s="70"/>
      <c r="I760" s="73"/>
      <c r="J760" s="73"/>
      <c r="K760" s="73"/>
      <c r="L760" s="73"/>
      <c r="M760" s="74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ht="18.0" customHeight="1">
      <c r="A761" s="70"/>
      <c r="B761" s="70"/>
      <c r="C761" s="70"/>
      <c r="D761" s="70"/>
      <c r="E761" s="70"/>
      <c r="F761" s="73"/>
      <c r="G761" s="70"/>
      <c r="H761" s="70"/>
      <c r="I761" s="73"/>
      <c r="J761" s="73"/>
      <c r="K761" s="73"/>
      <c r="L761" s="73"/>
      <c r="M761" s="74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ht="18.0" customHeight="1">
      <c r="A762" s="70"/>
      <c r="B762" s="70"/>
      <c r="C762" s="70"/>
      <c r="D762" s="70"/>
      <c r="E762" s="70"/>
      <c r="F762" s="73"/>
      <c r="G762" s="70"/>
      <c r="H762" s="70"/>
      <c r="I762" s="73"/>
      <c r="J762" s="73"/>
      <c r="K762" s="73"/>
      <c r="L762" s="73"/>
      <c r="M762" s="74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ht="18.0" customHeight="1">
      <c r="A763" s="70"/>
      <c r="B763" s="70"/>
      <c r="C763" s="70"/>
      <c r="D763" s="70"/>
      <c r="E763" s="70"/>
      <c r="F763" s="73"/>
      <c r="G763" s="70"/>
      <c r="H763" s="70"/>
      <c r="I763" s="73"/>
      <c r="J763" s="73"/>
      <c r="K763" s="73"/>
      <c r="L763" s="73"/>
      <c r="M763" s="74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ht="18.0" customHeight="1">
      <c r="A764" s="70"/>
      <c r="B764" s="70"/>
      <c r="C764" s="70"/>
      <c r="D764" s="70"/>
      <c r="E764" s="70"/>
      <c r="F764" s="73"/>
      <c r="G764" s="70"/>
      <c r="H764" s="70"/>
      <c r="I764" s="73"/>
      <c r="J764" s="73"/>
      <c r="K764" s="73"/>
      <c r="L764" s="73"/>
      <c r="M764" s="74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ht="18.0" customHeight="1">
      <c r="A765" s="70"/>
      <c r="B765" s="70"/>
      <c r="C765" s="70"/>
      <c r="D765" s="70"/>
      <c r="E765" s="70"/>
      <c r="F765" s="73"/>
      <c r="G765" s="70"/>
      <c r="H765" s="70"/>
      <c r="I765" s="73"/>
      <c r="J765" s="73"/>
      <c r="K765" s="73"/>
      <c r="L765" s="73"/>
      <c r="M765" s="74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ht="18.0" customHeight="1">
      <c r="A766" s="70"/>
      <c r="B766" s="70"/>
      <c r="C766" s="70"/>
      <c r="D766" s="70"/>
      <c r="E766" s="70"/>
      <c r="F766" s="73"/>
      <c r="G766" s="70"/>
      <c r="H766" s="70"/>
      <c r="I766" s="73"/>
      <c r="J766" s="73"/>
      <c r="K766" s="73"/>
      <c r="L766" s="73"/>
      <c r="M766" s="74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ht="18.0" customHeight="1">
      <c r="A767" s="70"/>
      <c r="B767" s="70"/>
      <c r="C767" s="70"/>
      <c r="D767" s="70"/>
      <c r="E767" s="70"/>
      <c r="F767" s="73"/>
      <c r="G767" s="70"/>
      <c r="H767" s="70"/>
      <c r="I767" s="73"/>
      <c r="J767" s="73"/>
      <c r="K767" s="73"/>
      <c r="L767" s="73"/>
      <c r="M767" s="74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ht="18.0" customHeight="1">
      <c r="A768" s="70"/>
      <c r="B768" s="70"/>
      <c r="C768" s="70"/>
      <c r="D768" s="70"/>
      <c r="E768" s="70"/>
      <c r="F768" s="73"/>
      <c r="G768" s="70"/>
      <c r="H768" s="70"/>
      <c r="I768" s="73"/>
      <c r="J768" s="73"/>
      <c r="K768" s="73"/>
      <c r="L768" s="73"/>
      <c r="M768" s="74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ht="18.0" customHeight="1">
      <c r="A769" s="70"/>
      <c r="B769" s="70"/>
      <c r="C769" s="70"/>
      <c r="D769" s="70"/>
      <c r="E769" s="70"/>
      <c r="F769" s="73"/>
      <c r="G769" s="70"/>
      <c r="H769" s="70"/>
      <c r="I769" s="73"/>
      <c r="J769" s="73"/>
      <c r="K769" s="73"/>
      <c r="L769" s="73"/>
      <c r="M769" s="74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ht="18.0" customHeight="1">
      <c r="A770" s="70"/>
      <c r="B770" s="70"/>
      <c r="C770" s="70"/>
      <c r="D770" s="70"/>
      <c r="E770" s="70"/>
      <c r="F770" s="73"/>
      <c r="G770" s="70"/>
      <c r="H770" s="70"/>
      <c r="I770" s="73"/>
      <c r="J770" s="73"/>
      <c r="K770" s="73"/>
      <c r="L770" s="73"/>
      <c r="M770" s="74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ht="18.0" customHeight="1">
      <c r="A771" s="70"/>
      <c r="B771" s="70"/>
      <c r="C771" s="70"/>
      <c r="D771" s="70"/>
      <c r="E771" s="70"/>
      <c r="F771" s="73"/>
      <c r="G771" s="70"/>
      <c r="H771" s="70"/>
      <c r="I771" s="73"/>
      <c r="J771" s="73"/>
      <c r="K771" s="73"/>
      <c r="L771" s="73"/>
      <c r="M771" s="74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ht="18.0" customHeight="1">
      <c r="A772" s="70"/>
      <c r="B772" s="70"/>
      <c r="C772" s="70"/>
      <c r="D772" s="70"/>
      <c r="E772" s="70"/>
      <c r="F772" s="73"/>
      <c r="G772" s="70"/>
      <c r="H772" s="70"/>
      <c r="I772" s="73"/>
      <c r="J772" s="73"/>
      <c r="K772" s="73"/>
      <c r="L772" s="73"/>
      <c r="M772" s="74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ht="18.0" customHeight="1">
      <c r="A773" s="70"/>
      <c r="B773" s="70"/>
      <c r="C773" s="70"/>
      <c r="D773" s="70"/>
      <c r="E773" s="70"/>
      <c r="F773" s="73"/>
      <c r="G773" s="70"/>
      <c r="H773" s="70"/>
      <c r="I773" s="73"/>
      <c r="J773" s="73"/>
      <c r="K773" s="73"/>
      <c r="L773" s="73"/>
      <c r="M773" s="74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ht="18.0" customHeight="1">
      <c r="A774" s="70"/>
      <c r="B774" s="70"/>
      <c r="C774" s="70"/>
      <c r="D774" s="70"/>
      <c r="E774" s="70"/>
      <c r="F774" s="73"/>
      <c r="G774" s="70"/>
      <c r="H774" s="70"/>
      <c r="I774" s="73"/>
      <c r="J774" s="73"/>
      <c r="K774" s="73"/>
      <c r="L774" s="73"/>
      <c r="M774" s="74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ht="18.0" customHeight="1">
      <c r="A775" s="70"/>
      <c r="B775" s="70"/>
      <c r="C775" s="70"/>
      <c r="D775" s="70"/>
      <c r="E775" s="70"/>
      <c r="F775" s="73"/>
      <c r="G775" s="70"/>
      <c r="H775" s="70"/>
      <c r="I775" s="73"/>
      <c r="J775" s="73"/>
      <c r="K775" s="73"/>
      <c r="L775" s="73"/>
      <c r="M775" s="74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ht="18.0" customHeight="1">
      <c r="A776" s="70"/>
      <c r="B776" s="70"/>
      <c r="C776" s="70"/>
      <c r="D776" s="70"/>
      <c r="E776" s="70"/>
      <c r="F776" s="73"/>
      <c r="G776" s="70"/>
      <c r="H776" s="70"/>
      <c r="I776" s="73"/>
      <c r="J776" s="73"/>
      <c r="K776" s="73"/>
      <c r="L776" s="73"/>
      <c r="M776" s="74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ht="18.0" customHeight="1">
      <c r="A777" s="70"/>
      <c r="B777" s="70"/>
      <c r="C777" s="70"/>
      <c r="D777" s="70"/>
      <c r="E777" s="70"/>
      <c r="F777" s="73"/>
      <c r="G777" s="70"/>
      <c r="H777" s="70"/>
      <c r="I777" s="73"/>
      <c r="J777" s="73"/>
      <c r="K777" s="73"/>
      <c r="L777" s="73"/>
      <c r="M777" s="74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ht="18.0" customHeight="1">
      <c r="A778" s="70"/>
      <c r="B778" s="70"/>
      <c r="C778" s="70"/>
      <c r="D778" s="70"/>
      <c r="E778" s="70"/>
      <c r="F778" s="73"/>
      <c r="G778" s="70"/>
      <c r="H778" s="70"/>
      <c r="I778" s="73"/>
      <c r="J778" s="73"/>
      <c r="K778" s="73"/>
      <c r="L778" s="73"/>
      <c r="M778" s="74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ht="18.0" customHeight="1">
      <c r="A779" s="70"/>
      <c r="B779" s="70"/>
      <c r="C779" s="70"/>
      <c r="D779" s="70"/>
      <c r="E779" s="70"/>
      <c r="F779" s="73"/>
      <c r="G779" s="70"/>
      <c r="H779" s="70"/>
      <c r="I779" s="73"/>
      <c r="J779" s="73"/>
      <c r="K779" s="73"/>
      <c r="L779" s="73"/>
      <c r="M779" s="74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ht="18.0" customHeight="1">
      <c r="A780" s="70"/>
      <c r="B780" s="70"/>
      <c r="C780" s="70"/>
      <c r="D780" s="70"/>
      <c r="E780" s="70"/>
      <c r="F780" s="73"/>
      <c r="G780" s="70"/>
      <c r="H780" s="70"/>
      <c r="I780" s="73"/>
      <c r="J780" s="73"/>
      <c r="K780" s="73"/>
      <c r="L780" s="73"/>
      <c r="M780" s="74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ht="18.0" customHeight="1">
      <c r="A781" s="70"/>
      <c r="B781" s="70"/>
      <c r="C781" s="70"/>
      <c r="D781" s="70"/>
      <c r="E781" s="70"/>
      <c r="F781" s="73"/>
      <c r="G781" s="70"/>
      <c r="H781" s="70"/>
      <c r="I781" s="73"/>
      <c r="J781" s="73"/>
      <c r="K781" s="73"/>
      <c r="L781" s="73"/>
      <c r="M781" s="74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ht="18.0" customHeight="1">
      <c r="A782" s="70"/>
      <c r="B782" s="70"/>
      <c r="C782" s="70"/>
      <c r="D782" s="70"/>
      <c r="E782" s="70"/>
      <c r="F782" s="73"/>
      <c r="G782" s="70"/>
      <c r="H782" s="70"/>
      <c r="I782" s="73"/>
      <c r="J782" s="73"/>
      <c r="K782" s="73"/>
      <c r="L782" s="73"/>
      <c r="M782" s="74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ht="18.0" customHeight="1">
      <c r="A783" s="70"/>
      <c r="B783" s="70"/>
      <c r="C783" s="70"/>
      <c r="D783" s="70"/>
      <c r="E783" s="70"/>
      <c r="F783" s="73"/>
      <c r="G783" s="70"/>
      <c r="H783" s="70"/>
      <c r="I783" s="73"/>
      <c r="J783" s="73"/>
      <c r="K783" s="73"/>
      <c r="L783" s="73"/>
      <c r="M783" s="74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ht="18.0" customHeight="1">
      <c r="A784" s="70"/>
      <c r="B784" s="70"/>
      <c r="C784" s="70"/>
      <c r="D784" s="70"/>
      <c r="E784" s="70"/>
      <c r="F784" s="73"/>
      <c r="G784" s="70"/>
      <c r="H784" s="70"/>
      <c r="I784" s="73"/>
      <c r="J784" s="73"/>
      <c r="K784" s="73"/>
      <c r="L784" s="73"/>
      <c r="M784" s="74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ht="18.0" customHeight="1">
      <c r="A785" s="70"/>
      <c r="B785" s="70"/>
      <c r="C785" s="70"/>
      <c r="D785" s="70"/>
      <c r="E785" s="70"/>
      <c r="F785" s="73"/>
      <c r="G785" s="70"/>
      <c r="H785" s="70"/>
      <c r="I785" s="73"/>
      <c r="J785" s="73"/>
      <c r="K785" s="73"/>
      <c r="L785" s="73"/>
      <c r="M785" s="74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ht="18.0" customHeight="1">
      <c r="A786" s="70"/>
      <c r="B786" s="70"/>
      <c r="C786" s="70"/>
      <c r="D786" s="70"/>
      <c r="E786" s="70"/>
      <c r="F786" s="73"/>
      <c r="G786" s="70"/>
      <c r="H786" s="70"/>
      <c r="I786" s="73"/>
      <c r="J786" s="73"/>
      <c r="K786" s="73"/>
      <c r="L786" s="73"/>
      <c r="M786" s="74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ht="18.0" customHeight="1">
      <c r="A787" s="70"/>
      <c r="B787" s="70"/>
      <c r="C787" s="70"/>
      <c r="D787" s="70"/>
      <c r="E787" s="70"/>
      <c r="F787" s="73"/>
      <c r="G787" s="70"/>
      <c r="H787" s="70"/>
      <c r="I787" s="73"/>
      <c r="J787" s="73"/>
      <c r="K787" s="73"/>
      <c r="L787" s="73"/>
      <c r="M787" s="74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ht="18.0" customHeight="1">
      <c r="A788" s="70"/>
      <c r="B788" s="70"/>
      <c r="C788" s="70"/>
      <c r="D788" s="70"/>
      <c r="E788" s="70"/>
      <c r="F788" s="73"/>
      <c r="G788" s="70"/>
      <c r="H788" s="70"/>
      <c r="I788" s="73"/>
      <c r="J788" s="73"/>
      <c r="K788" s="73"/>
      <c r="L788" s="73"/>
      <c r="M788" s="74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ht="18.0" customHeight="1">
      <c r="A789" s="70"/>
      <c r="B789" s="70"/>
      <c r="C789" s="70"/>
      <c r="D789" s="70"/>
      <c r="E789" s="70"/>
      <c r="F789" s="73"/>
      <c r="G789" s="70"/>
      <c r="H789" s="70"/>
      <c r="I789" s="73"/>
      <c r="J789" s="73"/>
      <c r="K789" s="73"/>
      <c r="L789" s="73"/>
      <c r="M789" s="74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ht="18.0" customHeight="1">
      <c r="A790" s="70"/>
      <c r="B790" s="70"/>
      <c r="C790" s="70"/>
      <c r="D790" s="70"/>
      <c r="E790" s="70"/>
      <c r="F790" s="73"/>
      <c r="G790" s="70"/>
      <c r="H790" s="70"/>
      <c r="I790" s="73"/>
      <c r="J790" s="73"/>
      <c r="K790" s="73"/>
      <c r="L790" s="73"/>
      <c r="M790" s="74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ht="18.0" customHeight="1">
      <c r="A791" s="70"/>
      <c r="B791" s="70"/>
      <c r="C791" s="70"/>
      <c r="D791" s="70"/>
      <c r="E791" s="70"/>
      <c r="F791" s="73"/>
      <c r="G791" s="70"/>
      <c r="H791" s="70"/>
      <c r="I791" s="73"/>
      <c r="J791" s="73"/>
      <c r="K791" s="73"/>
      <c r="L791" s="73"/>
      <c r="M791" s="74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ht="18.0" customHeight="1">
      <c r="A792" s="70"/>
      <c r="B792" s="70"/>
      <c r="C792" s="70"/>
      <c r="D792" s="70"/>
      <c r="E792" s="70"/>
      <c r="F792" s="73"/>
      <c r="G792" s="70"/>
      <c r="H792" s="70"/>
      <c r="I792" s="73"/>
      <c r="J792" s="73"/>
      <c r="K792" s="73"/>
      <c r="L792" s="73"/>
      <c r="M792" s="74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ht="18.0" customHeight="1">
      <c r="A793" s="70"/>
      <c r="B793" s="70"/>
      <c r="C793" s="70"/>
      <c r="D793" s="70"/>
      <c r="E793" s="70"/>
      <c r="F793" s="73"/>
      <c r="G793" s="70"/>
      <c r="H793" s="70"/>
      <c r="I793" s="73"/>
      <c r="J793" s="73"/>
      <c r="K793" s="73"/>
      <c r="L793" s="73"/>
      <c r="M793" s="74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ht="18.0" customHeight="1">
      <c r="A794" s="70"/>
      <c r="B794" s="70"/>
      <c r="C794" s="70"/>
      <c r="D794" s="70"/>
      <c r="E794" s="70"/>
      <c r="F794" s="73"/>
      <c r="G794" s="70"/>
      <c r="H794" s="70"/>
      <c r="I794" s="73"/>
      <c r="J794" s="73"/>
      <c r="K794" s="73"/>
      <c r="L794" s="73"/>
      <c r="M794" s="74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ht="18.0" customHeight="1">
      <c r="A795" s="70"/>
      <c r="B795" s="70"/>
      <c r="C795" s="70"/>
      <c r="D795" s="70"/>
      <c r="E795" s="70"/>
      <c r="F795" s="73"/>
      <c r="G795" s="70"/>
      <c r="H795" s="70"/>
      <c r="I795" s="73"/>
      <c r="J795" s="73"/>
      <c r="K795" s="73"/>
      <c r="L795" s="73"/>
      <c r="M795" s="74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ht="18.0" customHeight="1">
      <c r="A796" s="70"/>
      <c r="B796" s="70"/>
      <c r="C796" s="70"/>
      <c r="D796" s="70"/>
      <c r="E796" s="70"/>
      <c r="F796" s="73"/>
      <c r="G796" s="70"/>
      <c r="H796" s="70"/>
      <c r="I796" s="73"/>
      <c r="J796" s="73"/>
      <c r="K796" s="73"/>
      <c r="L796" s="73"/>
      <c r="M796" s="74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ht="18.0" customHeight="1">
      <c r="A797" s="70"/>
      <c r="B797" s="70"/>
      <c r="C797" s="70"/>
      <c r="D797" s="70"/>
      <c r="E797" s="70"/>
      <c r="F797" s="73"/>
      <c r="G797" s="70"/>
      <c r="H797" s="70"/>
      <c r="I797" s="73"/>
      <c r="J797" s="73"/>
      <c r="K797" s="73"/>
      <c r="L797" s="73"/>
      <c r="M797" s="74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ht="18.0" customHeight="1">
      <c r="A798" s="70"/>
      <c r="B798" s="70"/>
      <c r="C798" s="70"/>
      <c r="D798" s="70"/>
      <c r="E798" s="70"/>
      <c r="F798" s="73"/>
      <c r="G798" s="70"/>
      <c r="H798" s="70"/>
      <c r="I798" s="73"/>
      <c r="J798" s="73"/>
      <c r="K798" s="73"/>
      <c r="L798" s="73"/>
      <c r="M798" s="74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ht="18.0" customHeight="1">
      <c r="A799" s="70"/>
      <c r="B799" s="70"/>
      <c r="C799" s="70"/>
      <c r="D799" s="70"/>
      <c r="E799" s="70"/>
      <c r="F799" s="73"/>
      <c r="G799" s="70"/>
      <c r="H799" s="70"/>
      <c r="I799" s="73"/>
      <c r="J799" s="73"/>
      <c r="K799" s="73"/>
      <c r="L799" s="73"/>
      <c r="M799" s="74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ht="18.0" customHeight="1">
      <c r="A800" s="70"/>
      <c r="B800" s="70"/>
      <c r="C800" s="70"/>
      <c r="D800" s="70"/>
      <c r="E800" s="70"/>
      <c r="F800" s="73"/>
      <c r="G800" s="70"/>
      <c r="H800" s="70"/>
      <c r="I800" s="73"/>
      <c r="J800" s="73"/>
      <c r="K800" s="73"/>
      <c r="L800" s="73"/>
      <c r="M800" s="74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ht="18.0" customHeight="1">
      <c r="A801" s="70"/>
      <c r="B801" s="70"/>
      <c r="C801" s="70"/>
      <c r="D801" s="70"/>
      <c r="E801" s="70"/>
      <c r="F801" s="73"/>
      <c r="G801" s="70"/>
      <c r="H801" s="70"/>
      <c r="I801" s="73"/>
      <c r="J801" s="73"/>
      <c r="K801" s="73"/>
      <c r="L801" s="73"/>
      <c r="M801" s="74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ht="18.0" customHeight="1">
      <c r="A802" s="70"/>
      <c r="B802" s="70"/>
      <c r="C802" s="70"/>
      <c r="D802" s="70"/>
      <c r="E802" s="70"/>
      <c r="F802" s="73"/>
      <c r="G802" s="70"/>
      <c r="H802" s="70"/>
      <c r="I802" s="73"/>
      <c r="J802" s="73"/>
      <c r="K802" s="73"/>
      <c r="L802" s="73"/>
      <c r="M802" s="74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ht="18.0" customHeight="1">
      <c r="A803" s="70"/>
      <c r="B803" s="70"/>
      <c r="C803" s="70"/>
      <c r="D803" s="70"/>
      <c r="E803" s="70"/>
      <c r="F803" s="73"/>
      <c r="G803" s="70"/>
      <c r="H803" s="70"/>
      <c r="I803" s="73"/>
      <c r="J803" s="73"/>
      <c r="K803" s="73"/>
      <c r="L803" s="73"/>
      <c r="M803" s="74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ht="18.0" customHeight="1">
      <c r="A804" s="70"/>
      <c r="B804" s="70"/>
      <c r="C804" s="70"/>
      <c r="D804" s="70"/>
      <c r="E804" s="70"/>
      <c r="F804" s="73"/>
      <c r="G804" s="70"/>
      <c r="H804" s="70"/>
      <c r="I804" s="73"/>
      <c r="J804" s="73"/>
      <c r="K804" s="73"/>
      <c r="L804" s="73"/>
      <c r="M804" s="74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ht="18.0" customHeight="1">
      <c r="A805" s="70"/>
      <c r="B805" s="70"/>
      <c r="C805" s="70"/>
      <c r="D805" s="70"/>
      <c r="E805" s="70"/>
      <c r="F805" s="73"/>
      <c r="G805" s="70"/>
      <c r="H805" s="70"/>
      <c r="I805" s="73"/>
      <c r="J805" s="73"/>
      <c r="K805" s="73"/>
      <c r="L805" s="73"/>
      <c r="M805" s="74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ht="18.0" customHeight="1">
      <c r="A806" s="70"/>
      <c r="B806" s="70"/>
      <c r="C806" s="70"/>
      <c r="D806" s="70"/>
      <c r="E806" s="70"/>
      <c r="F806" s="73"/>
      <c r="G806" s="70"/>
      <c r="H806" s="70"/>
      <c r="I806" s="73"/>
      <c r="J806" s="73"/>
      <c r="K806" s="73"/>
      <c r="L806" s="73"/>
      <c r="M806" s="74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ht="18.0" customHeight="1">
      <c r="A807" s="70"/>
      <c r="B807" s="70"/>
      <c r="C807" s="70"/>
      <c r="D807" s="70"/>
      <c r="E807" s="70"/>
      <c r="F807" s="73"/>
      <c r="G807" s="70"/>
      <c r="H807" s="70"/>
      <c r="I807" s="73"/>
      <c r="J807" s="73"/>
      <c r="K807" s="73"/>
      <c r="L807" s="73"/>
      <c r="M807" s="74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ht="18.0" customHeight="1">
      <c r="A808" s="70"/>
      <c r="B808" s="70"/>
      <c r="C808" s="70"/>
      <c r="D808" s="70"/>
      <c r="E808" s="70"/>
      <c r="F808" s="73"/>
      <c r="G808" s="70"/>
      <c r="H808" s="70"/>
      <c r="I808" s="73"/>
      <c r="J808" s="73"/>
      <c r="K808" s="73"/>
      <c r="L808" s="73"/>
      <c r="M808" s="74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ht="18.0" customHeight="1">
      <c r="A809" s="70"/>
      <c r="B809" s="70"/>
      <c r="C809" s="70"/>
      <c r="D809" s="70"/>
      <c r="E809" s="70"/>
      <c r="F809" s="73"/>
      <c r="G809" s="70"/>
      <c r="H809" s="70"/>
      <c r="I809" s="73"/>
      <c r="J809" s="73"/>
      <c r="K809" s="73"/>
      <c r="L809" s="73"/>
      <c r="M809" s="74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ht="18.0" customHeight="1">
      <c r="A810" s="70"/>
      <c r="B810" s="70"/>
      <c r="C810" s="70"/>
      <c r="D810" s="70"/>
      <c r="E810" s="70"/>
      <c r="F810" s="73"/>
      <c r="G810" s="70"/>
      <c r="H810" s="70"/>
      <c r="I810" s="73"/>
      <c r="J810" s="73"/>
      <c r="K810" s="73"/>
      <c r="L810" s="73"/>
      <c r="M810" s="74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ht="18.0" customHeight="1">
      <c r="A811" s="70"/>
      <c r="B811" s="70"/>
      <c r="C811" s="70"/>
      <c r="D811" s="70"/>
      <c r="E811" s="70"/>
      <c r="F811" s="73"/>
      <c r="G811" s="70"/>
      <c r="H811" s="70"/>
      <c r="I811" s="73"/>
      <c r="J811" s="73"/>
      <c r="K811" s="73"/>
      <c r="L811" s="73"/>
      <c r="M811" s="74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ht="18.0" customHeight="1">
      <c r="A812" s="70"/>
      <c r="B812" s="70"/>
      <c r="C812" s="70"/>
      <c r="D812" s="70"/>
      <c r="E812" s="70"/>
      <c r="F812" s="73"/>
      <c r="G812" s="70"/>
      <c r="H812" s="70"/>
      <c r="I812" s="73"/>
      <c r="J812" s="73"/>
      <c r="K812" s="73"/>
      <c r="L812" s="73"/>
      <c r="M812" s="74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ht="18.0" customHeight="1">
      <c r="A813" s="70"/>
      <c r="B813" s="70"/>
      <c r="C813" s="70"/>
      <c r="D813" s="70"/>
      <c r="E813" s="70"/>
      <c r="F813" s="73"/>
      <c r="G813" s="70"/>
      <c r="H813" s="70"/>
      <c r="I813" s="73"/>
      <c r="J813" s="73"/>
      <c r="K813" s="73"/>
      <c r="L813" s="73"/>
      <c r="M813" s="74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ht="18.0" customHeight="1">
      <c r="A814" s="70"/>
      <c r="B814" s="70"/>
      <c r="C814" s="70"/>
      <c r="D814" s="70"/>
      <c r="E814" s="70"/>
      <c r="F814" s="73"/>
      <c r="G814" s="70"/>
      <c r="H814" s="70"/>
      <c r="I814" s="73"/>
      <c r="J814" s="73"/>
      <c r="K814" s="73"/>
      <c r="L814" s="73"/>
      <c r="M814" s="74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ht="18.0" customHeight="1">
      <c r="A815" s="70"/>
      <c r="B815" s="70"/>
      <c r="C815" s="70"/>
      <c r="D815" s="70"/>
      <c r="E815" s="70"/>
      <c r="F815" s="73"/>
      <c r="G815" s="70"/>
      <c r="H815" s="70"/>
      <c r="I815" s="73"/>
      <c r="J815" s="73"/>
      <c r="K815" s="73"/>
      <c r="L815" s="73"/>
      <c r="M815" s="74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ht="18.0" customHeight="1">
      <c r="A816" s="70"/>
      <c r="B816" s="70"/>
      <c r="C816" s="70"/>
      <c r="D816" s="70"/>
      <c r="E816" s="70"/>
      <c r="F816" s="73"/>
      <c r="G816" s="70"/>
      <c r="H816" s="70"/>
      <c r="I816" s="73"/>
      <c r="J816" s="73"/>
      <c r="K816" s="73"/>
      <c r="L816" s="73"/>
      <c r="M816" s="74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ht="18.0" customHeight="1">
      <c r="A817" s="70"/>
      <c r="B817" s="70"/>
      <c r="C817" s="70"/>
      <c r="D817" s="70"/>
      <c r="E817" s="70"/>
      <c r="F817" s="73"/>
      <c r="G817" s="70"/>
      <c r="H817" s="70"/>
      <c r="I817" s="73"/>
      <c r="J817" s="73"/>
      <c r="K817" s="73"/>
      <c r="L817" s="73"/>
      <c r="M817" s="74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ht="18.0" customHeight="1">
      <c r="A818" s="70"/>
      <c r="B818" s="70"/>
      <c r="C818" s="70"/>
      <c r="D818" s="70"/>
      <c r="E818" s="70"/>
      <c r="F818" s="73"/>
      <c r="G818" s="70"/>
      <c r="H818" s="70"/>
      <c r="I818" s="73"/>
      <c r="J818" s="73"/>
      <c r="K818" s="73"/>
      <c r="L818" s="73"/>
      <c r="M818" s="74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ht="18.0" customHeight="1">
      <c r="A819" s="70"/>
      <c r="B819" s="70"/>
      <c r="C819" s="70"/>
      <c r="D819" s="70"/>
      <c r="E819" s="70"/>
      <c r="F819" s="73"/>
      <c r="G819" s="70"/>
      <c r="H819" s="70"/>
      <c r="I819" s="73"/>
      <c r="J819" s="73"/>
      <c r="K819" s="73"/>
      <c r="L819" s="73"/>
      <c r="M819" s="74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ht="18.0" customHeight="1">
      <c r="A820" s="70"/>
      <c r="B820" s="70"/>
      <c r="C820" s="70"/>
      <c r="D820" s="70"/>
      <c r="E820" s="70"/>
      <c r="F820" s="73"/>
      <c r="G820" s="70"/>
      <c r="H820" s="70"/>
      <c r="I820" s="73"/>
      <c r="J820" s="73"/>
      <c r="K820" s="73"/>
      <c r="L820" s="73"/>
      <c r="M820" s="74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ht="18.0" customHeight="1">
      <c r="A821" s="70"/>
      <c r="B821" s="70"/>
      <c r="C821" s="70"/>
      <c r="D821" s="70"/>
      <c r="E821" s="70"/>
      <c r="F821" s="73"/>
      <c r="G821" s="70"/>
      <c r="H821" s="70"/>
      <c r="I821" s="73"/>
      <c r="J821" s="73"/>
      <c r="K821" s="73"/>
      <c r="L821" s="73"/>
      <c r="M821" s="74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ht="18.0" customHeight="1">
      <c r="A822" s="70"/>
      <c r="B822" s="70"/>
      <c r="C822" s="70"/>
      <c r="D822" s="70"/>
      <c r="E822" s="70"/>
      <c r="F822" s="73"/>
      <c r="G822" s="70"/>
      <c r="H822" s="70"/>
      <c r="I822" s="73"/>
      <c r="J822" s="73"/>
      <c r="K822" s="73"/>
      <c r="L822" s="73"/>
      <c r="M822" s="74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ht="18.0" customHeight="1">
      <c r="A823" s="70"/>
      <c r="B823" s="70"/>
      <c r="C823" s="70"/>
      <c r="D823" s="70"/>
      <c r="E823" s="70"/>
      <c r="F823" s="73"/>
      <c r="G823" s="70"/>
      <c r="H823" s="70"/>
      <c r="I823" s="73"/>
      <c r="J823" s="73"/>
      <c r="K823" s="73"/>
      <c r="L823" s="73"/>
      <c r="M823" s="74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ht="18.0" customHeight="1">
      <c r="A824" s="70"/>
      <c r="B824" s="70"/>
      <c r="C824" s="70"/>
      <c r="D824" s="70"/>
      <c r="E824" s="70"/>
      <c r="F824" s="73"/>
      <c r="G824" s="70"/>
      <c r="H824" s="70"/>
      <c r="I824" s="73"/>
      <c r="J824" s="73"/>
      <c r="K824" s="73"/>
      <c r="L824" s="73"/>
      <c r="M824" s="74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ht="18.0" customHeight="1">
      <c r="A825" s="70"/>
      <c r="B825" s="70"/>
      <c r="C825" s="70"/>
      <c r="D825" s="70"/>
      <c r="E825" s="70"/>
      <c r="F825" s="73"/>
      <c r="G825" s="70"/>
      <c r="H825" s="70"/>
      <c r="I825" s="73"/>
      <c r="J825" s="73"/>
      <c r="K825" s="73"/>
      <c r="L825" s="73"/>
      <c r="M825" s="74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ht="18.0" customHeight="1">
      <c r="A826" s="70"/>
      <c r="B826" s="70"/>
      <c r="C826" s="70"/>
      <c r="D826" s="70"/>
      <c r="E826" s="70"/>
      <c r="F826" s="73"/>
      <c r="G826" s="70"/>
      <c r="H826" s="70"/>
      <c r="I826" s="73"/>
      <c r="J826" s="73"/>
      <c r="K826" s="73"/>
      <c r="L826" s="73"/>
      <c r="M826" s="74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ht="18.0" customHeight="1">
      <c r="A827" s="70"/>
      <c r="B827" s="70"/>
      <c r="C827" s="70"/>
      <c r="D827" s="70"/>
      <c r="E827" s="70"/>
      <c r="F827" s="73"/>
      <c r="G827" s="70"/>
      <c r="H827" s="70"/>
      <c r="I827" s="73"/>
      <c r="J827" s="73"/>
      <c r="K827" s="73"/>
      <c r="L827" s="73"/>
      <c r="M827" s="74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ht="18.0" customHeight="1">
      <c r="A828" s="70"/>
      <c r="B828" s="70"/>
      <c r="C828" s="70"/>
      <c r="D828" s="70"/>
      <c r="E828" s="70"/>
      <c r="F828" s="73"/>
      <c r="G828" s="70"/>
      <c r="H828" s="70"/>
      <c r="I828" s="73"/>
      <c r="J828" s="73"/>
      <c r="K828" s="73"/>
      <c r="L828" s="73"/>
      <c r="M828" s="74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ht="18.0" customHeight="1">
      <c r="A829" s="70"/>
      <c r="B829" s="70"/>
      <c r="C829" s="70"/>
      <c r="D829" s="70"/>
      <c r="E829" s="70"/>
      <c r="F829" s="73"/>
      <c r="G829" s="70"/>
      <c r="H829" s="70"/>
      <c r="I829" s="73"/>
      <c r="J829" s="73"/>
      <c r="K829" s="73"/>
      <c r="L829" s="73"/>
      <c r="M829" s="74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ht="18.0" customHeight="1">
      <c r="A830" s="70"/>
      <c r="B830" s="70"/>
      <c r="C830" s="70"/>
      <c r="D830" s="70"/>
      <c r="E830" s="70"/>
      <c r="F830" s="73"/>
      <c r="G830" s="70"/>
      <c r="H830" s="70"/>
      <c r="I830" s="73"/>
      <c r="J830" s="73"/>
      <c r="K830" s="73"/>
      <c r="L830" s="73"/>
      <c r="M830" s="74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ht="18.0" customHeight="1">
      <c r="A831" s="70"/>
      <c r="B831" s="70"/>
      <c r="C831" s="70"/>
      <c r="D831" s="70"/>
      <c r="E831" s="70"/>
      <c r="F831" s="73"/>
      <c r="G831" s="70"/>
      <c r="H831" s="70"/>
      <c r="I831" s="73"/>
      <c r="J831" s="73"/>
      <c r="K831" s="73"/>
      <c r="L831" s="73"/>
      <c r="M831" s="74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ht="18.0" customHeight="1">
      <c r="A832" s="70"/>
      <c r="B832" s="70"/>
      <c r="C832" s="70"/>
      <c r="D832" s="70"/>
      <c r="E832" s="70"/>
      <c r="F832" s="73"/>
      <c r="G832" s="70"/>
      <c r="H832" s="70"/>
      <c r="I832" s="73"/>
      <c r="J832" s="73"/>
      <c r="K832" s="73"/>
      <c r="L832" s="73"/>
      <c r="M832" s="74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ht="18.0" customHeight="1">
      <c r="A833" s="70"/>
      <c r="B833" s="70"/>
      <c r="C833" s="70"/>
      <c r="D833" s="70"/>
      <c r="E833" s="70"/>
      <c r="F833" s="73"/>
      <c r="G833" s="70"/>
      <c r="H833" s="70"/>
      <c r="I833" s="73"/>
      <c r="J833" s="73"/>
      <c r="K833" s="73"/>
      <c r="L833" s="73"/>
      <c r="M833" s="74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ht="18.0" customHeight="1">
      <c r="A834" s="70"/>
      <c r="B834" s="70"/>
      <c r="C834" s="70"/>
      <c r="D834" s="70"/>
      <c r="E834" s="70"/>
      <c r="F834" s="73"/>
      <c r="G834" s="70"/>
      <c r="H834" s="70"/>
      <c r="I834" s="73"/>
      <c r="J834" s="73"/>
      <c r="K834" s="73"/>
      <c r="L834" s="73"/>
      <c r="M834" s="74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ht="18.0" customHeight="1">
      <c r="A835" s="70"/>
      <c r="B835" s="70"/>
      <c r="C835" s="70"/>
      <c r="D835" s="70"/>
      <c r="E835" s="70"/>
      <c r="F835" s="73"/>
      <c r="G835" s="70"/>
      <c r="H835" s="70"/>
      <c r="I835" s="73"/>
      <c r="J835" s="73"/>
      <c r="K835" s="73"/>
      <c r="L835" s="73"/>
      <c r="M835" s="74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ht="18.0" customHeight="1">
      <c r="A836" s="70"/>
      <c r="B836" s="70"/>
      <c r="C836" s="70"/>
      <c r="D836" s="70"/>
      <c r="E836" s="70"/>
      <c r="F836" s="73"/>
      <c r="G836" s="70"/>
      <c r="H836" s="70"/>
      <c r="I836" s="73"/>
      <c r="J836" s="73"/>
      <c r="K836" s="73"/>
      <c r="L836" s="73"/>
      <c r="M836" s="74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ht="18.0" customHeight="1">
      <c r="A837" s="70"/>
      <c r="B837" s="70"/>
      <c r="C837" s="70"/>
      <c r="D837" s="70"/>
      <c r="E837" s="70"/>
      <c r="F837" s="73"/>
      <c r="G837" s="70"/>
      <c r="H837" s="70"/>
      <c r="I837" s="73"/>
      <c r="J837" s="73"/>
      <c r="K837" s="73"/>
      <c r="L837" s="73"/>
      <c r="M837" s="74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ht="18.0" customHeight="1">
      <c r="A838" s="70"/>
      <c r="B838" s="70"/>
      <c r="C838" s="70"/>
      <c r="D838" s="70"/>
      <c r="E838" s="70"/>
      <c r="F838" s="73"/>
      <c r="G838" s="70"/>
      <c r="H838" s="70"/>
      <c r="I838" s="73"/>
      <c r="J838" s="73"/>
      <c r="K838" s="73"/>
      <c r="L838" s="73"/>
      <c r="M838" s="74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ht="18.0" customHeight="1">
      <c r="A839" s="70"/>
      <c r="B839" s="70"/>
      <c r="C839" s="70"/>
      <c r="D839" s="70"/>
      <c r="E839" s="70"/>
      <c r="F839" s="73"/>
      <c r="G839" s="70"/>
      <c r="H839" s="70"/>
      <c r="I839" s="73"/>
      <c r="J839" s="73"/>
      <c r="K839" s="73"/>
      <c r="L839" s="73"/>
      <c r="M839" s="74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ht="18.0" customHeight="1">
      <c r="A840" s="70"/>
      <c r="B840" s="70"/>
      <c r="C840" s="70"/>
      <c r="D840" s="70"/>
      <c r="E840" s="70"/>
      <c r="F840" s="73"/>
      <c r="G840" s="70"/>
      <c r="H840" s="70"/>
      <c r="I840" s="73"/>
      <c r="J840" s="73"/>
      <c r="K840" s="73"/>
      <c r="L840" s="73"/>
      <c r="M840" s="74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ht="18.0" customHeight="1">
      <c r="A841" s="70"/>
      <c r="B841" s="70"/>
      <c r="C841" s="70"/>
      <c r="D841" s="70"/>
      <c r="E841" s="70"/>
      <c r="F841" s="73"/>
      <c r="G841" s="70"/>
      <c r="H841" s="70"/>
      <c r="I841" s="73"/>
      <c r="J841" s="73"/>
      <c r="K841" s="73"/>
      <c r="L841" s="73"/>
      <c r="M841" s="74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ht="18.0" customHeight="1">
      <c r="A842" s="70"/>
      <c r="B842" s="70"/>
      <c r="C842" s="70"/>
      <c r="D842" s="70"/>
      <c r="E842" s="70"/>
      <c r="F842" s="73"/>
      <c r="G842" s="70"/>
      <c r="H842" s="70"/>
      <c r="I842" s="73"/>
      <c r="J842" s="73"/>
      <c r="K842" s="73"/>
      <c r="L842" s="73"/>
      <c r="M842" s="74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ht="18.0" customHeight="1">
      <c r="A843" s="70"/>
      <c r="B843" s="70"/>
      <c r="C843" s="70"/>
      <c r="D843" s="70"/>
      <c r="E843" s="70"/>
      <c r="F843" s="73"/>
      <c r="G843" s="70"/>
      <c r="H843" s="70"/>
      <c r="I843" s="73"/>
      <c r="J843" s="73"/>
      <c r="K843" s="73"/>
      <c r="L843" s="73"/>
      <c r="M843" s="74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ht="18.0" customHeight="1">
      <c r="A844" s="70"/>
      <c r="B844" s="70"/>
      <c r="C844" s="70"/>
      <c r="D844" s="70"/>
      <c r="E844" s="70"/>
      <c r="F844" s="73"/>
      <c r="G844" s="70"/>
      <c r="H844" s="70"/>
      <c r="I844" s="73"/>
      <c r="J844" s="73"/>
      <c r="K844" s="73"/>
      <c r="L844" s="73"/>
      <c r="M844" s="74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ht="18.0" customHeight="1">
      <c r="A845" s="70"/>
      <c r="B845" s="70"/>
      <c r="C845" s="70"/>
      <c r="D845" s="70"/>
      <c r="E845" s="70"/>
      <c r="F845" s="73"/>
      <c r="G845" s="70"/>
      <c r="H845" s="70"/>
      <c r="I845" s="73"/>
      <c r="J845" s="73"/>
      <c r="K845" s="73"/>
      <c r="L845" s="73"/>
      <c r="M845" s="74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ht="18.0" customHeight="1">
      <c r="A846" s="70"/>
      <c r="B846" s="70"/>
      <c r="C846" s="70"/>
      <c r="D846" s="70"/>
      <c r="E846" s="70"/>
      <c r="F846" s="73"/>
      <c r="G846" s="70"/>
      <c r="H846" s="70"/>
      <c r="I846" s="73"/>
      <c r="J846" s="73"/>
      <c r="K846" s="73"/>
      <c r="L846" s="73"/>
      <c r="M846" s="74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ht="18.0" customHeight="1">
      <c r="A847" s="70"/>
      <c r="B847" s="70"/>
      <c r="C847" s="70"/>
      <c r="D847" s="70"/>
      <c r="E847" s="70"/>
      <c r="F847" s="73"/>
      <c r="G847" s="70"/>
      <c r="H847" s="70"/>
      <c r="I847" s="73"/>
      <c r="J847" s="73"/>
      <c r="K847" s="73"/>
      <c r="L847" s="73"/>
      <c r="M847" s="74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ht="18.0" customHeight="1">
      <c r="A848" s="70"/>
      <c r="B848" s="70"/>
      <c r="C848" s="70"/>
      <c r="D848" s="70"/>
      <c r="E848" s="70"/>
      <c r="F848" s="73"/>
      <c r="G848" s="70"/>
      <c r="H848" s="70"/>
      <c r="I848" s="73"/>
      <c r="J848" s="73"/>
      <c r="K848" s="73"/>
      <c r="L848" s="73"/>
      <c r="M848" s="74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ht="18.0" customHeight="1">
      <c r="A849" s="70"/>
      <c r="B849" s="70"/>
      <c r="C849" s="70"/>
      <c r="D849" s="70"/>
      <c r="E849" s="70"/>
      <c r="F849" s="73"/>
      <c r="G849" s="70"/>
      <c r="H849" s="70"/>
      <c r="I849" s="73"/>
      <c r="J849" s="73"/>
      <c r="K849" s="73"/>
      <c r="L849" s="73"/>
      <c r="M849" s="74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ht="18.0" customHeight="1">
      <c r="A850" s="70"/>
      <c r="B850" s="70"/>
      <c r="C850" s="70"/>
      <c r="D850" s="70"/>
      <c r="E850" s="70"/>
      <c r="F850" s="73"/>
      <c r="G850" s="70"/>
      <c r="H850" s="70"/>
      <c r="I850" s="73"/>
      <c r="J850" s="73"/>
      <c r="K850" s="73"/>
      <c r="L850" s="73"/>
      <c r="M850" s="74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ht="18.0" customHeight="1">
      <c r="A851" s="70"/>
      <c r="B851" s="70"/>
      <c r="C851" s="70"/>
      <c r="D851" s="70"/>
      <c r="E851" s="70"/>
      <c r="F851" s="73"/>
      <c r="G851" s="70"/>
      <c r="H851" s="70"/>
      <c r="I851" s="73"/>
      <c r="J851" s="73"/>
      <c r="K851" s="73"/>
      <c r="L851" s="73"/>
      <c r="M851" s="74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ht="18.0" customHeight="1">
      <c r="A852" s="70"/>
      <c r="B852" s="70"/>
      <c r="C852" s="70"/>
      <c r="D852" s="70"/>
      <c r="E852" s="70"/>
      <c r="F852" s="73"/>
      <c r="G852" s="70"/>
      <c r="H852" s="70"/>
      <c r="I852" s="73"/>
      <c r="J852" s="73"/>
      <c r="K852" s="73"/>
      <c r="L852" s="73"/>
      <c r="M852" s="74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ht="18.0" customHeight="1">
      <c r="A853" s="70"/>
      <c r="B853" s="70"/>
      <c r="C853" s="70"/>
      <c r="D853" s="70"/>
      <c r="E853" s="70"/>
      <c r="F853" s="73"/>
      <c r="G853" s="70"/>
      <c r="H853" s="70"/>
      <c r="I853" s="73"/>
      <c r="J853" s="73"/>
      <c r="K853" s="73"/>
      <c r="L853" s="73"/>
      <c r="M853" s="74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ht="18.0" customHeight="1">
      <c r="A854" s="70"/>
      <c r="B854" s="70"/>
      <c r="C854" s="70"/>
      <c r="D854" s="70"/>
      <c r="E854" s="70"/>
      <c r="F854" s="73"/>
      <c r="G854" s="70"/>
      <c r="H854" s="70"/>
      <c r="I854" s="73"/>
      <c r="J854" s="73"/>
      <c r="K854" s="73"/>
      <c r="L854" s="73"/>
      <c r="M854" s="74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ht="18.0" customHeight="1">
      <c r="A855" s="70"/>
      <c r="B855" s="70"/>
      <c r="C855" s="70"/>
      <c r="D855" s="70"/>
      <c r="E855" s="70"/>
      <c r="F855" s="73"/>
      <c r="G855" s="70"/>
      <c r="H855" s="70"/>
      <c r="I855" s="73"/>
      <c r="J855" s="73"/>
      <c r="K855" s="73"/>
      <c r="L855" s="73"/>
      <c r="M855" s="74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ht="18.0" customHeight="1">
      <c r="A856" s="70"/>
      <c r="B856" s="70"/>
      <c r="C856" s="70"/>
      <c r="D856" s="70"/>
      <c r="E856" s="70"/>
      <c r="F856" s="73"/>
      <c r="G856" s="70"/>
      <c r="H856" s="70"/>
      <c r="I856" s="73"/>
      <c r="J856" s="73"/>
      <c r="K856" s="73"/>
      <c r="L856" s="73"/>
      <c r="M856" s="74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ht="18.0" customHeight="1">
      <c r="A857" s="70"/>
      <c r="B857" s="70"/>
      <c r="C857" s="70"/>
      <c r="D857" s="70"/>
      <c r="E857" s="70"/>
      <c r="F857" s="73"/>
      <c r="G857" s="70"/>
      <c r="H857" s="70"/>
      <c r="I857" s="73"/>
      <c r="J857" s="73"/>
      <c r="K857" s="73"/>
      <c r="L857" s="73"/>
      <c r="M857" s="74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ht="18.0" customHeight="1">
      <c r="A858" s="70"/>
      <c r="B858" s="70"/>
      <c r="C858" s="70"/>
      <c r="D858" s="70"/>
      <c r="E858" s="70"/>
      <c r="F858" s="73"/>
      <c r="G858" s="70"/>
      <c r="H858" s="70"/>
      <c r="I858" s="73"/>
      <c r="J858" s="73"/>
      <c r="K858" s="73"/>
      <c r="L858" s="73"/>
      <c r="M858" s="74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ht="18.0" customHeight="1">
      <c r="A859" s="70"/>
      <c r="B859" s="70"/>
      <c r="C859" s="70"/>
      <c r="D859" s="70"/>
      <c r="E859" s="70"/>
      <c r="F859" s="73"/>
      <c r="G859" s="70"/>
      <c r="H859" s="70"/>
      <c r="I859" s="73"/>
      <c r="J859" s="73"/>
      <c r="K859" s="73"/>
      <c r="L859" s="73"/>
      <c r="M859" s="74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ht="18.0" customHeight="1">
      <c r="A860" s="70"/>
      <c r="B860" s="70"/>
      <c r="C860" s="70"/>
      <c r="D860" s="70"/>
      <c r="E860" s="70"/>
      <c r="F860" s="73"/>
      <c r="G860" s="70"/>
      <c r="H860" s="70"/>
      <c r="I860" s="73"/>
      <c r="J860" s="73"/>
      <c r="K860" s="73"/>
      <c r="L860" s="73"/>
      <c r="M860" s="74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ht="18.0" customHeight="1">
      <c r="A861" s="70"/>
      <c r="B861" s="70"/>
      <c r="C861" s="70"/>
      <c r="D861" s="70"/>
      <c r="E861" s="70"/>
      <c r="F861" s="73"/>
      <c r="G861" s="70"/>
      <c r="H861" s="70"/>
      <c r="I861" s="73"/>
      <c r="J861" s="73"/>
      <c r="K861" s="73"/>
      <c r="L861" s="73"/>
      <c r="M861" s="74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ht="18.0" customHeight="1">
      <c r="A862" s="70"/>
      <c r="B862" s="70"/>
      <c r="C862" s="70"/>
      <c r="D862" s="70"/>
      <c r="E862" s="70"/>
      <c r="F862" s="73"/>
      <c r="G862" s="70"/>
      <c r="H862" s="70"/>
      <c r="I862" s="73"/>
      <c r="J862" s="73"/>
      <c r="K862" s="73"/>
      <c r="L862" s="73"/>
      <c r="M862" s="74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ht="18.0" customHeight="1">
      <c r="A863" s="70"/>
      <c r="B863" s="70"/>
      <c r="C863" s="70"/>
      <c r="D863" s="70"/>
      <c r="E863" s="70"/>
      <c r="F863" s="73"/>
      <c r="G863" s="70"/>
      <c r="H863" s="70"/>
      <c r="I863" s="73"/>
      <c r="J863" s="73"/>
      <c r="K863" s="73"/>
      <c r="L863" s="73"/>
      <c r="M863" s="74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ht="18.0" customHeight="1">
      <c r="A864" s="70"/>
      <c r="B864" s="70"/>
      <c r="C864" s="70"/>
      <c r="D864" s="70"/>
      <c r="E864" s="70"/>
      <c r="F864" s="73"/>
      <c r="G864" s="70"/>
      <c r="H864" s="70"/>
      <c r="I864" s="73"/>
      <c r="J864" s="73"/>
      <c r="K864" s="73"/>
      <c r="L864" s="73"/>
      <c r="M864" s="74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ht="18.0" customHeight="1">
      <c r="A865" s="70"/>
      <c r="B865" s="70"/>
      <c r="C865" s="70"/>
      <c r="D865" s="70"/>
      <c r="E865" s="70"/>
      <c r="F865" s="73"/>
      <c r="G865" s="70"/>
      <c r="H865" s="70"/>
      <c r="I865" s="73"/>
      <c r="J865" s="73"/>
      <c r="K865" s="73"/>
      <c r="L865" s="73"/>
      <c r="M865" s="74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ht="18.0" customHeight="1">
      <c r="A866" s="70"/>
      <c r="B866" s="70"/>
      <c r="C866" s="70"/>
      <c r="D866" s="70"/>
      <c r="E866" s="70"/>
      <c r="F866" s="73"/>
      <c r="G866" s="70"/>
      <c r="H866" s="70"/>
      <c r="I866" s="73"/>
      <c r="J866" s="73"/>
      <c r="K866" s="73"/>
      <c r="L866" s="73"/>
      <c r="M866" s="74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ht="18.0" customHeight="1">
      <c r="A867" s="70"/>
      <c r="B867" s="70"/>
      <c r="C867" s="70"/>
      <c r="D867" s="70"/>
      <c r="E867" s="70"/>
      <c r="F867" s="73"/>
      <c r="G867" s="70"/>
      <c r="H867" s="70"/>
      <c r="I867" s="73"/>
      <c r="J867" s="73"/>
      <c r="K867" s="73"/>
      <c r="L867" s="73"/>
      <c r="M867" s="74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ht="18.0" customHeight="1">
      <c r="A868" s="70"/>
      <c r="B868" s="70"/>
      <c r="C868" s="70"/>
      <c r="D868" s="70"/>
      <c r="E868" s="70"/>
      <c r="F868" s="73"/>
      <c r="G868" s="70"/>
      <c r="H868" s="70"/>
      <c r="I868" s="73"/>
      <c r="J868" s="73"/>
      <c r="K868" s="73"/>
      <c r="L868" s="73"/>
      <c r="M868" s="74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ht="18.0" customHeight="1">
      <c r="A869" s="70"/>
      <c r="B869" s="70"/>
      <c r="C869" s="70"/>
      <c r="D869" s="70"/>
      <c r="E869" s="70"/>
      <c r="F869" s="73"/>
      <c r="G869" s="70"/>
      <c r="H869" s="70"/>
      <c r="I869" s="73"/>
      <c r="J869" s="73"/>
      <c r="K869" s="73"/>
      <c r="L869" s="73"/>
      <c r="M869" s="74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ht="18.0" customHeight="1">
      <c r="A870" s="70"/>
      <c r="B870" s="70"/>
      <c r="C870" s="70"/>
      <c r="D870" s="70"/>
      <c r="E870" s="70"/>
      <c r="F870" s="73"/>
      <c r="G870" s="70"/>
      <c r="H870" s="70"/>
      <c r="I870" s="73"/>
      <c r="J870" s="73"/>
      <c r="K870" s="73"/>
      <c r="L870" s="73"/>
      <c r="M870" s="74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ht="18.0" customHeight="1">
      <c r="A871" s="70"/>
      <c r="B871" s="70"/>
      <c r="C871" s="70"/>
      <c r="D871" s="70"/>
      <c r="E871" s="70"/>
      <c r="F871" s="73"/>
      <c r="G871" s="70"/>
      <c r="H871" s="70"/>
      <c r="I871" s="73"/>
      <c r="J871" s="73"/>
      <c r="K871" s="73"/>
      <c r="L871" s="73"/>
      <c r="M871" s="74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ht="18.0" customHeight="1">
      <c r="A872" s="70"/>
      <c r="B872" s="70"/>
      <c r="C872" s="70"/>
      <c r="D872" s="70"/>
      <c r="E872" s="70"/>
      <c r="F872" s="73"/>
      <c r="G872" s="70"/>
      <c r="H872" s="70"/>
      <c r="I872" s="73"/>
      <c r="J872" s="73"/>
      <c r="K872" s="73"/>
      <c r="L872" s="73"/>
      <c r="M872" s="74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ht="18.0" customHeight="1">
      <c r="A873" s="70"/>
      <c r="B873" s="70"/>
      <c r="C873" s="70"/>
      <c r="D873" s="70"/>
      <c r="E873" s="70"/>
      <c r="F873" s="73"/>
      <c r="G873" s="70"/>
      <c r="H873" s="70"/>
      <c r="I873" s="73"/>
      <c r="J873" s="73"/>
      <c r="K873" s="73"/>
      <c r="L873" s="73"/>
      <c r="M873" s="74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ht="18.0" customHeight="1">
      <c r="A874" s="70"/>
      <c r="B874" s="70"/>
      <c r="C874" s="70"/>
      <c r="D874" s="70"/>
      <c r="E874" s="70"/>
      <c r="F874" s="73"/>
      <c r="G874" s="70"/>
      <c r="H874" s="70"/>
      <c r="I874" s="73"/>
      <c r="J874" s="73"/>
      <c r="K874" s="73"/>
      <c r="L874" s="73"/>
      <c r="M874" s="74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ht="18.0" customHeight="1">
      <c r="A875" s="70"/>
      <c r="B875" s="70"/>
      <c r="C875" s="70"/>
      <c r="D875" s="70"/>
      <c r="E875" s="70"/>
      <c r="F875" s="73"/>
      <c r="G875" s="70"/>
      <c r="H875" s="70"/>
      <c r="I875" s="73"/>
      <c r="J875" s="73"/>
      <c r="K875" s="73"/>
      <c r="L875" s="73"/>
      <c r="M875" s="74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ht="18.0" customHeight="1">
      <c r="A876" s="70"/>
      <c r="B876" s="70"/>
      <c r="C876" s="70"/>
      <c r="D876" s="70"/>
      <c r="E876" s="70"/>
      <c r="F876" s="73"/>
      <c r="G876" s="70"/>
      <c r="H876" s="70"/>
      <c r="I876" s="73"/>
      <c r="J876" s="73"/>
      <c r="K876" s="73"/>
      <c r="L876" s="73"/>
      <c r="M876" s="74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ht="18.0" customHeight="1">
      <c r="A877" s="70"/>
      <c r="B877" s="70"/>
      <c r="C877" s="70"/>
      <c r="D877" s="70"/>
      <c r="E877" s="70"/>
      <c r="F877" s="73"/>
      <c r="G877" s="70"/>
      <c r="H877" s="70"/>
      <c r="I877" s="73"/>
      <c r="J877" s="73"/>
      <c r="K877" s="73"/>
      <c r="L877" s="73"/>
      <c r="M877" s="74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ht="18.0" customHeight="1">
      <c r="A878" s="70"/>
      <c r="B878" s="70"/>
      <c r="C878" s="70"/>
      <c r="D878" s="70"/>
      <c r="E878" s="70"/>
      <c r="F878" s="73"/>
      <c r="G878" s="70"/>
      <c r="H878" s="70"/>
      <c r="I878" s="73"/>
      <c r="J878" s="73"/>
      <c r="K878" s="73"/>
      <c r="L878" s="73"/>
      <c r="M878" s="74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ht="18.0" customHeight="1">
      <c r="A879" s="70"/>
      <c r="B879" s="70"/>
      <c r="C879" s="70"/>
      <c r="D879" s="70"/>
      <c r="E879" s="70"/>
      <c r="F879" s="73"/>
      <c r="G879" s="70"/>
      <c r="H879" s="70"/>
      <c r="I879" s="73"/>
      <c r="J879" s="73"/>
      <c r="K879" s="73"/>
      <c r="L879" s="73"/>
      <c r="M879" s="74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ht="18.0" customHeight="1">
      <c r="A880" s="70"/>
      <c r="B880" s="70"/>
      <c r="C880" s="70"/>
      <c r="D880" s="70"/>
      <c r="E880" s="70"/>
      <c r="F880" s="73"/>
      <c r="G880" s="70"/>
      <c r="H880" s="70"/>
      <c r="I880" s="73"/>
      <c r="J880" s="73"/>
      <c r="K880" s="73"/>
      <c r="L880" s="73"/>
      <c r="M880" s="74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ht="18.0" customHeight="1">
      <c r="A881" s="70"/>
      <c r="B881" s="70"/>
      <c r="C881" s="70"/>
      <c r="D881" s="70"/>
      <c r="E881" s="70"/>
      <c r="F881" s="73"/>
      <c r="G881" s="70"/>
      <c r="H881" s="70"/>
      <c r="I881" s="73"/>
      <c r="J881" s="73"/>
      <c r="K881" s="73"/>
      <c r="L881" s="73"/>
      <c r="M881" s="74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ht="18.0" customHeight="1">
      <c r="A882" s="70"/>
      <c r="B882" s="70"/>
      <c r="C882" s="70"/>
      <c r="D882" s="70"/>
      <c r="E882" s="70"/>
      <c r="F882" s="73"/>
      <c r="G882" s="70"/>
      <c r="H882" s="70"/>
      <c r="I882" s="73"/>
      <c r="J882" s="73"/>
      <c r="K882" s="73"/>
      <c r="L882" s="73"/>
      <c r="M882" s="74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ht="18.0" customHeight="1">
      <c r="A883" s="70"/>
      <c r="B883" s="70"/>
      <c r="C883" s="70"/>
      <c r="D883" s="70"/>
      <c r="E883" s="70"/>
      <c r="F883" s="73"/>
      <c r="G883" s="70"/>
      <c r="H883" s="70"/>
      <c r="I883" s="73"/>
      <c r="J883" s="73"/>
      <c r="K883" s="73"/>
      <c r="L883" s="73"/>
      <c r="M883" s="74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ht="18.0" customHeight="1">
      <c r="A884" s="70"/>
      <c r="B884" s="70"/>
      <c r="C884" s="70"/>
      <c r="D884" s="70"/>
      <c r="E884" s="70"/>
      <c r="F884" s="73"/>
      <c r="G884" s="70"/>
      <c r="H884" s="70"/>
      <c r="I884" s="73"/>
      <c r="J884" s="73"/>
      <c r="K884" s="73"/>
      <c r="L884" s="73"/>
      <c r="M884" s="74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ht="18.0" customHeight="1">
      <c r="A885" s="70"/>
      <c r="B885" s="70"/>
      <c r="C885" s="70"/>
      <c r="D885" s="70"/>
      <c r="E885" s="70"/>
      <c r="F885" s="73"/>
      <c r="G885" s="70"/>
      <c r="H885" s="70"/>
      <c r="I885" s="73"/>
      <c r="J885" s="73"/>
      <c r="K885" s="73"/>
      <c r="L885" s="73"/>
      <c r="M885" s="74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ht="18.0" customHeight="1">
      <c r="A886" s="70"/>
      <c r="B886" s="70"/>
      <c r="C886" s="70"/>
      <c r="D886" s="70"/>
      <c r="E886" s="70"/>
      <c r="F886" s="73"/>
      <c r="G886" s="70"/>
      <c r="H886" s="70"/>
      <c r="I886" s="73"/>
      <c r="J886" s="73"/>
      <c r="K886" s="73"/>
      <c r="L886" s="73"/>
      <c r="M886" s="74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ht="18.0" customHeight="1">
      <c r="A887" s="70"/>
      <c r="B887" s="70"/>
      <c r="C887" s="70"/>
      <c r="D887" s="70"/>
      <c r="E887" s="70"/>
      <c r="F887" s="73"/>
      <c r="G887" s="70"/>
      <c r="H887" s="70"/>
      <c r="I887" s="73"/>
      <c r="J887" s="73"/>
      <c r="K887" s="73"/>
      <c r="L887" s="73"/>
      <c r="M887" s="74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ht="18.0" customHeight="1">
      <c r="A888" s="70"/>
      <c r="B888" s="70"/>
      <c r="C888" s="70"/>
      <c r="D888" s="70"/>
      <c r="E888" s="70"/>
      <c r="F888" s="73"/>
      <c r="G888" s="70"/>
      <c r="H888" s="70"/>
      <c r="I888" s="73"/>
      <c r="J888" s="73"/>
      <c r="K888" s="73"/>
      <c r="L888" s="73"/>
      <c r="M888" s="74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ht="18.0" customHeight="1">
      <c r="A889" s="70"/>
      <c r="B889" s="70"/>
      <c r="C889" s="70"/>
      <c r="D889" s="70"/>
      <c r="E889" s="70"/>
      <c r="F889" s="73"/>
      <c r="G889" s="70"/>
      <c r="H889" s="70"/>
      <c r="I889" s="73"/>
      <c r="J889" s="73"/>
      <c r="K889" s="73"/>
      <c r="L889" s="73"/>
      <c r="M889" s="74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ht="18.0" customHeight="1">
      <c r="A890" s="70"/>
      <c r="B890" s="70"/>
      <c r="C890" s="70"/>
      <c r="D890" s="70"/>
      <c r="E890" s="70"/>
      <c r="F890" s="73"/>
      <c r="G890" s="70"/>
      <c r="H890" s="70"/>
      <c r="I890" s="73"/>
      <c r="J890" s="73"/>
      <c r="K890" s="73"/>
      <c r="L890" s="73"/>
      <c r="M890" s="74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ht="18.0" customHeight="1">
      <c r="A891" s="70"/>
      <c r="B891" s="70"/>
      <c r="C891" s="70"/>
      <c r="D891" s="70"/>
      <c r="E891" s="70"/>
      <c r="F891" s="73"/>
      <c r="G891" s="70"/>
      <c r="H891" s="70"/>
      <c r="I891" s="73"/>
      <c r="J891" s="73"/>
      <c r="K891" s="73"/>
      <c r="L891" s="73"/>
      <c r="M891" s="74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ht="18.0" customHeight="1">
      <c r="A892" s="70"/>
      <c r="B892" s="70"/>
      <c r="C892" s="70"/>
      <c r="D892" s="70"/>
      <c r="E892" s="70"/>
      <c r="F892" s="73"/>
      <c r="G892" s="70"/>
      <c r="H892" s="70"/>
      <c r="I892" s="73"/>
      <c r="J892" s="73"/>
      <c r="K892" s="73"/>
      <c r="L892" s="73"/>
      <c r="M892" s="74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ht="18.0" customHeight="1">
      <c r="A893" s="70"/>
      <c r="B893" s="70"/>
      <c r="C893" s="70"/>
      <c r="D893" s="70"/>
      <c r="E893" s="70"/>
      <c r="F893" s="73"/>
      <c r="G893" s="70"/>
      <c r="H893" s="70"/>
      <c r="I893" s="73"/>
      <c r="J893" s="73"/>
      <c r="K893" s="73"/>
      <c r="L893" s="73"/>
      <c r="M893" s="74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ht="18.0" customHeight="1">
      <c r="A894" s="70"/>
      <c r="B894" s="70"/>
      <c r="C894" s="70"/>
      <c r="D894" s="70"/>
      <c r="E894" s="70"/>
      <c r="F894" s="73"/>
      <c r="G894" s="70"/>
      <c r="H894" s="70"/>
      <c r="I894" s="73"/>
      <c r="J894" s="73"/>
      <c r="K894" s="73"/>
      <c r="L894" s="73"/>
      <c r="M894" s="74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ht="18.0" customHeight="1">
      <c r="A895" s="70"/>
      <c r="B895" s="70"/>
      <c r="C895" s="70"/>
      <c r="D895" s="70"/>
      <c r="E895" s="70"/>
      <c r="F895" s="73"/>
      <c r="G895" s="70"/>
      <c r="H895" s="70"/>
      <c r="I895" s="73"/>
      <c r="J895" s="73"/>
      <c r="K895" s="73"/>
      <c r="L895" s="73"/>
      <c r="M895" s="74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ht="18.0" customHeight="1">
      <c r="A896" s="70"/>
      <c r="B896" s="70"/>
      <c r="C896" s="70"/>
      <c r="D896" s="70"/>
      <c r="E896" s="70"/>
      <c r="F896" s="73"/>
      <c r="G896" s="70"/>
      <c r="H896" s="70"/>
      <c r="I896" s="73"/>
      <c r="J896" s="73"/>
      <c r="K896" s="73"/>
      <c r="L896" s="73"/>
      <c r="M896" s="74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ht="18.0" customHeight="1">
      <c r="A897" s="70"/>
      <c r="B897" s="70"/>
      <c r="C897" s="70"/>
      <c r="D897" s="70"/>
      <c r="E897" s="70"/>
      <c r="F897" s="73"/>
      <c r="G897" s="70"/>
      <c r="H897" s="70"/>
      <c r="I897" s="73"/>
      <c r="J897" s="73"/>
      <c r="K897" s="73"/>
      <c r="L897" s="73"/>
      <c r="M897" s="74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ht="18.0" customHeight="1">
      <c r="A898" s="70"/>
      <c r="B898" s="70"/>
      <c r="C898" s="70"/>
      <c r="D898" s="70"/>
      <c r="E898" s="70"/>
      <c r="F898" s="73"/>
      <c r="G898" s="70"/>
      <c r="H898" s="70"/>
      <c r="I898" s="73"/>
      <c r="J898" s="73"/>
      <c r="K898" s="73"/>
      <c r="L898" s="73"/>
      <c r="M898" s="74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ht="18.0" customHeight="1">
      <c r="A899" s="70"/>
      <c r="B899" s="70"/>
      <c r="C899" s="70"/>
      <c r="D899" s="70"/>
      <c r="E899" s="70"/>
      <c r="F899" s="73"/>
      <c r="G899" s="70"/>
      <c r="H899" s="70"/>
      <c r="I899" s="73"/>
      <c r="J899" s="73"/>
      <c r="K899" s="73"/>
      <c r="L899" s="73"/>
      <c r="M899" s="74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ht="18.0" customHeight="1">
      <c r="A900" s="70"/>
      <c r="B900" s="70"/>
      <c r="C900" s="70"/>
      <c r="D900" s="70"/>
      <c r="E900" s="70"/>
      <c r="F900" s="73"/>
      <c r="G900" s="70"/>
      <c r="H900" s="70"/>
      <c r="I900" s="73"/>
      <c r="J900" s="73"/>
      <c r="K900" s="73"/>
      <c r="L900" s="73"/>
      <c r="M900" s="74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ht="18.0" customHeight="1">
      <c r="A901" s="70"/>
      <c r="B901" s="70"/>
      <c r="C901" s="70"/>
      <c r="D901" s="70"/>
      <c r="E901" s="70"/>
      <c r="F901" s="73"/>
      <c r="G901" s="70"/>
      <c r="H901" s="70"/>
      <c r="I901" s="73"/>
      <c r="J901" s="73"/>
      <c r="K901" s="73"/>
      <c r="L901" s="73"/>
      <c r="M901" s="74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ht="18.0" customHeight="1">
      <c r="A902" s="70"/>
      <c r="B902" s="70"/>
      <c r="C902" s="70"/>
      <c r="D902" s="70"/>
      <c r="E902" s="70"/>
      <c r="F902" s="73"/>
      <c r="G902" s="70"/>
      <c r="H902" s="70"/>
      <c r="I902" s="73"/>
      <c r="J902" s="73"/>
      <c r="K902" s="73"/>
      <c r="L902" s="73"/>
      <c r="M902" s="74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ht="18.0" customHeight="1">
      <c r="A903" s="70"/>
      <c r="B903" s="70"/>
      <c r="C903" s="70"/>
      <c r="D903" s="70"/>
      <c r="E903" s="70"/>
      <c r="F903" s="73"/>
      <c r="G903" s="70"/>
      <c r="H903" s="70"/>
      <c r="I903" s="73"/>
      <c r="J903" s="73"/>
      <c r="K903" s="73"/>
      <c r="L903" s="73"/>
      <c r="M903" s="74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ht="18.0" customHeight="1">
      <c r="A904" s="70"/>
      <c r="B904" s="70"/>
      <c r="C904" s="70"/>
      <c r="D904" s="70"/>
      <c r="E904" s="70"/>
      <c r="F904" s="73"/>
      <c r="G904" s="70"/>
      <c r="H904" s="70"/>
      <c r="I904" s="73"/>
      <c r="J904" s="73"/>
      <c r="K904" s="73"/>
      <c r="L904" s="73"/>
      <c r="M904" s="74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ht="18.0" customHeight="1">
      <c r="A905" s="70"/>
      <c r="B905" s="70"/>
      <c r="C905" s="70"/>
      <c r="D905" s="70"/>
      <c r="E905" s="70"/>
      <c r="F905" s="73"/>
      <c r="G905" s="70"/>
      <c r="H905" s="70"/>
      <c r="I905" s="73"/>
      <c r="J905" s="73"/>
      <c r="K905" s="73"/>
      <c r="L905" s="73"/>
      <c r="M905" s="74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ht="18.0" customHeight="1">
      <c r="A906" s="70"/>
      <c r="B906" s="70"/>
      <c r="C906" s="70"/>
      <c r="D906" s="70"/>
      <c r="E906" s="70"/>
      <c r="F906" s="73"/>
      <c r="G906" s="70"/>
      <c r="H906" s="70"/>
      <c r="I906" s="73"/>
      <c r="J906" s="73"/>
      <c r="K906" s="73"/>
      <c r="L906" s="73"/>
      <c r="M906" s="74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ht="18.0" customHeight="1">
      <c r="A907" s="70"/>
      <c r="B907" s="70"/>
      <c r="C907" s="70"/>
      <c r="D907" s="70"/>
      <c r="E907" s="70"/>
      <c r="F907" s="73"/>
      <c r="G907" s="70"/>
      <c r="H907" s="70"/>
      <c r="I907" s="73"/>
      <c r="J907" s="73"/>
      <c r="K907" s="73"/>
      <c r="L907" s="73"/>
      <c r="M907" s="74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ht="18.0" customHeight="1">
      <c r="A908" s="70"/>
      <c r="B908" s="70"/>
      <c r="C908" s="70"/>
      <c r="D908" s="70"/>
      <c r="E908" s="70"/>
      <c r="F908" s="73"/>
      <c r="G908" s="70"/>
      <c r="H908" s="70"/>
      <c r="I908" s="73"/>
      <c r="J908" s="73"/>
      <c r="K908" s="73"/>
      <c r="L908" s="73"/>
      <c r="M908" s="74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ht="18.0" customHeight="1">
      <c r="A909" s="70"/>
      <c r="B909" s="70"/>
      <c r="C909" s="70"/>
      <c r="D909" s="70"/>
      <c r="E909" s="70"/>
      <c r="F909" s="73"/>
      <c r="G909" s="70"/>
      <c r="H909" s="70"/>
      <c r="I909" s="73"/>
      <c r="J909" s="73"/>
      <c r="K909" s="73"/>
      <c r="L909" s="73"/>
      <c r="M909" s="74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ht="18.0" customHeight="1">
      <c r="A910" s="70"/>
      <c r="B910" s="70"/>
      <c r="C910" s="70"/>
      <c r="D910" s="70"/>
      <c r="E910" s="70"/>
      <c r="F910" s="73"/>
      <c r="G910" s="70"/>
      <c r="H910" s="70"/>
      <c r="I910" s="73"/>
      <c r="J910" s="73"/>
      <c r="K910" s="73"/>
      <c r="L910" s="73"/>
      <c r="M910" s="74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ht="18.0" customHeight="1">
      <c r="A911" s="70"/>
      <c r="B911" s="70"/>
      <c r="C911" s="70"/>
      <c r="D911" s="70"/>
      <c r="E911" s="70"/>
      <c r="F911" s="73"/>
      <c r="G911" s="70"/>
      <c r="H911" s="70"/>
      <c r="I911" s="73"/>
      <c r="J911" s="73"/>
      <c r="K911" s="73"/>
      <c r="L911" s="73"/>
      <c r="M911" s="74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ht="18.0" customHeight="1">
      <c r="A912" s="70"/>
      <c r="B912" s="70"/>
      <c r="C912" s="70"/>
      <c r="D912" s="70"/>
      <c r="E912" s="70"/>
      <c r="F912" s="73"/>
      <c r="G912" s="70"/>
      <c r="H912" s="70"/>
      <c r="I912" s="73"/>
      <c r="J912" s="73"/>
      <c r="K912" s="73"/>
      <c r="L912" s="73"/>
      <c r="M912" s="74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ht="18.0" customHeight="1">
      <c r="A913" s="70"/>
      <c r="B913" s="70"/>
      <c r="C913" s="70"/>
      <c r="D913" s="70"/>
      <c r="E913" s="70"/>
      <c r="F913" s="73"/>
      <c r="G913" s="70"/>
      <c r="H913" s="70"/>
      <c r="I913" s="73"/>
      <c r="J913" s="73"/>
      <c r="K913" s="73"/>
      <c r="L913" s="73"/>
      <c r="M913" s="74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ht="18.0" customHeight="1">
      <c r="A914" s="70"/>
      <c r="B914" s="70"/>
      <c r="C914" s="70"/>
      <c r="D914" s="70"/>
      <c r="E914" s="70"/>
      <c r="F914" s="73"/>
      <c r="G914" s="70"/>
      <c r="H914" s="70"/>
      <c r="I914" s="73"/>
      <c r="J914" s="73"/>
      <c r="K914" s="73"/>
      <c r="L914" s="73"/>
      <c r="M914" s="74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ht="18.0" customHeight="1">
      <c r="A915" s="70"/>
      <c r="B915" s="70"/>
      <c r="C915" s="70"/>
      <c r="D915" s="70"/>
      <c r="E915" s="70"/>
      <c r="F915" s="73"/>
      <c r="G915" s="70"/>
      <c r="H915" s="70"/>
      <c r="I915" s="73"/>
      <c r="J915" s="73"/>
      <c r="K915" s="73"/>
      <c r="L915" s="73"/>
      <c r="M915" s="74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ht="18.0" customHeight="1">
      <c r="A916" s="70"/>
      <c r="B916" s="70"/>
      <c r="C916" s="70"/>
      <c r="D916" s="70"/>
      <c r="E916" s="70"/>
      <c r="F916" s="73"/>
      <c r="G916" s="70"/>
      <c r="H916" s="70"/>
      <c r="I916" s="73"/>
      <c r="J916" s="73"/>
      <c r="K916" s="73"/>
      <c r="L916" s="73"/>
      <c r="M916" s="74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ht="18.0" customHeight="1">
      <c r="A917" s="70"/>
      <c r="B917" s="70"/>
      <c r="C917" s="70"/>
      <c r="D917" s="70"/>
      <c r="E917" s="70"/>
      <c r="F917" s="73"/>
      <c r="G917" s="70"/>
      <c r="H917" s="70"/>
      <c r="I917" s="73"/>
      <c r="J917" s="73"/>
      <c r="K917" s="73"/>
      <c r="L917" s="73"/>
      <c r="M917" s="74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ht="18.0" customHeight="1">
      <c r="A918" s="70"/>
      <c r="B918" s="70"/>
      <c r="C918" s="70"/>
      <c r="D918" s="70"/>
      <c r="E918" s="70"/>
      <c r="F918" s="73"/>
      <c r="G918" s="70"/>
      <c r="H918" s="70"/>
      <c r="I918" s="73"/>
      <c r="J918" s="73"/>
      <c r="K918" s="73"/>
      <c r="L918" s="73"/>
      <c r="M918" s="74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ht="18.0" customHeight="1">
      <c r="A919" s="70"/>
      <c r="B919" s="70"/>
      <c r="C919" s="70"/>
      <c r="D919" s="70"/>
      <c r="E919" s="70"/>
      <c r="F919" s="73"/>
      <c r="G919" s="70"/>
      <c r="H919" s="70"/>
      <c r="I919" s="73"/>
      <c r="J919" s="73"/>
      <c r="K919" s="73"/>
      <c r="L919" s="73"/>
      <c r="M919" s="74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ht="18.0" customHeight="1">
      <c r="A920" s="70"/>
      <c r="B920" s="70"/>
      <c r="C920" s="70"/>
      <c r="D920" s="70"/>
      <c r="E920" s="70"/>
      <c r="F920" s="73"/>
      <c r="G920" s="70"/>
      <c r="H920" s="70"/>
      <c r="I920" s="73"/>
      <c r="J920" s="73"/>
      <c r="K920" s="73"/>
      <c r="L920" s="73"/>
      <c r="M920" s="74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ht="18.0" customHeight="1">
      <c r="A921" s="70"/>
      <c r="B921" s="70"/>
      <c r="C921" s="70"/>
      <c r="D921" s="70"/>
      <c r="E921" s="70"/>
      <c r="F921" s="73"/>
      <c r="G921" s="70"/>
      <c r="H921" s="70"/>
      <c r="I921" s="73"/>
      <c r="J921" s="73"/>
      <c r="K921" s="73"/>
      <c r="L921" s="73"/>
      <c r="M921" s="74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ht="18.0" customHeight="1">
      <c r="A922" s="70"/>
      <c r="B922" s="70"/>
      <c r="C922" s="70"/>
      <c r="D922" s="70"/>
      <c r="E922" s="70"/>
      <c r="F922" s="73"/>
      <c r="G922" s="70"/>
      <c r="H922" s="70"/>
      <c r="I922" s="73"/>
      <c r="J922" s="73"/>
      <c r="K922" s="73"/>
      <c r="L922" s="73"/>
      <c r="M922" s="74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ht="18.0" customHeight="1">
      <c r="A923" s="70"/>
      <c r="B923" s="70"/>
      <c r="C923" s="70"/>
      <c r="D923" s="70"/>
      <c r="E923" s="70"/>
      <c r="F923" s="73"/>
      <c r="G923" s="70"/>
      <c r="H923" s="70"/>
      <c r="I923" s="73"/>
      <c r="J923" s="73"/>
      <c r="K923" s="73"/>
      <c r="L923" s="73"/>
      <c r="M923" s="74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ht="18.0" customHeight="1">
      <c r="A924" s="70"/>
      <c r="B924" s="70"/>
      <c r="C924" s="70"/>
      <c r="D924" s="70"/>
      <c r="E924" s="70"/>
      <c r="F924" s="73"/>
      <c r="G924" s="70"/>
      <c r="H924" s="70"/>
      <c r="I924" s="73"/>
      <c r="J924" s="73"/>
      <c r="K924" s="73"/>
      <c r="L924" s="73"/>
      <c r="M924" s="74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ht="18.0" customHeight="1">
      <c r="A925" s="70"/>
      <c r="B925" s="70"/>
      <c r="C925" s="70"/>
      <c r="D925" s="70"/>
      <c r="E925" s="70"/>
      <c r="F925" s="73"/>
      <c r="G925" s="70"/>
      <c r="H925" s="70"/>
      <c r="I925" s="73"/>
      <c r="J925" s="73"/>
      <c r="K925" s="73"/>
      <c r="L925" s="73"/>
      <c r="M925" s="74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ht="18.0" customHeight="1">
      <c r="A926" s="70"/>
      <c r="B926" s="70"/>
      <c r="C926" s="70"/>
      <c r="D926" s="70"/>
      <c r="E926" s="70"/>
      <c r="F926" s="73"/>
      <c r="G926" s="70"/>
      <c r="H926" s="70"/>
      <c r="I926" s="73"/>
      <c r="J926" s="73"/>
      <c r="K926" s="73"/>
      <c r="L926" s="73"/>
      <c r="M926" s="74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ht="18.0" customHeight="1">
      <c r="A927" s="70"/>
      <c r="B927" s="70"/>
      <c r="C927" s="70"/>
      <c r="D927" s="70"/>
      <c r="E927" s="70"/>
      <c r="F927" s="73"/>
      <c r="G927" s="70"/>
      <c r="H927" s="70"/>
      <c r="I927" s="73"/>
      <c r="J927" s="73"/>
      <c r="K927" s="73"/>
      <c r="L927" s="73"/>
      <c r="M927" s="74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ht="18.0" customHeight="1">
      <c r="A928" s="70"/>
      <c r="B928" s="70"/>
      <c r="C928" s="70"/>
      <c r="D928" s="70"/>
      <c r="E928" s="70"/>
      <c r="F928" s="73"/>
      <c r="G928" s="70"/>
      <c r="H928" s="70"/>
      <c r="I928" s="73"/>
      <c r="J928" s="73"/>
      <c r="K928" s="73"/>
      <c r="L928" s="73"/>
      <c r="M928" s="74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ht="18.0" customHeight="1">
      <c r="A929" s="70"/>
      <c r="B929" s="70"/>
      <c r="C929" s="70"/>
      <c r="D929" s="70"/>
      <c r="E929" s="70"/>
      <c r="F929" s="73"/>
      <c r="G929" s="70"/>
      <c r="H929" s="70"/>
      <c r="I929" s="73"/>
      <c r="J929" s="73"/>
      <c r="K929" s="73"/>
      <c r="L929" s="73"/>
      <c r="M929" s="74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ht="18.0" customHeight="1">
      <c r="A930" s="70"/>
      <c r="B930" s="70"/>
      <c r="C930" s="70"/>
      <c r="D930" s="70"/>
      <c r="E930" s="70"/>
      <c r="F930" s="73"/>
      <c r="G930" s="70"/>
      <c r="H930" s="70"/>
      <c r="I930" s="73"/>
      <c r="J930" s="73"/>
      <c r="K930" s="73"/>
      <c r="L930" s="73"/>
      <c r="M930" s="74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ht="18.0" customHeight="1">
      <c r="A931" s="70"/>
      <c r="B931" s="70"/>
      <c r="C931" s="70"/>
      <c r="D931" s="70"/>
      <c r="E931" s="70"/>
      <c r="F931" s="73"/>
      <c r="G931" s="70"/>
      <c r="H931" s="70"/>
      <c r="I931" s="73"/>
      <c r="J931" s="73"/>
      <c r="K931" s="73"/>
      <c r="L931" s="73"/>
      <c r="M931" s="74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ht="18.0" customHeight="1">
      <c r="A932" s="70"/>
      <c r="B932" s="70"/>
      <c r="C932" s="70"/>
      <c r="D932" s="70"/>
      <c r="E932" s="70"/>
      <c r="F932" s="73"/>
      <c r="G932" s="70"/>
      <c r="H932" s="70"/>
      <c r="I932" s="73"/>
      <c r="J932" s="73"/>
      <c r="K932" s="73"/>
      <c r="L932" s="73"/>
      <c r="M932" s="74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ht="18.0" customHeight="1">
      <c r="A933" s="70"/>
      <c r="B933" s="70"/>
      <c r="C933" s="70"/>
      <c r="D933" s="70"/>
      <c r="E933" s="70"/>
      <c r="F933" s="73"/>
      <c r="G933" s="70"/>
      <c r="H933" s="70"/>
      <c r="I933" s="73"/>
      <c r="J933" s="73"/>
      <c r="K933" s="73"/>
      <c r="L933" s="73"/>
      <c r="M933" s="74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ht="18.0" customHeight="1">
      <c r="A934" s="70"/>
      <c r="B934" s="70"/>
      <c r="C934" s="70"/>
      <c r="D934" s="70"/>
      <c r="E934" s="70"/>
      <c r="F934" s="73"/>
      <c r="G934" s="70"/>
      <c r="H934" s="70"/>
      <c r="I934" s="73"/>
      <c r="J934" s="73"/>
      <c r="K934" s="73"/>
      <c r="L934" s="73"/>
      <c r="M934" s="74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ht="18.0" customHeight="1">
      <c r="A935" s="70"/>
      <c r="B935" s="70"/>
      <c r="C935" s="70"/>
      <c r="D935" s="70"/>
      <c r="E935" s="70"/>
      <c r="F935" s="73"/>
      <c r="G935" s="70"/>
      <c r="H935" s="70"/>
      <c r="I935" s="73"/>
      <c r="J935" s="73"/>
      <c r="K935" s="73"/>
      <c r="L935" s="73"/>
      <c r="M935" s="74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ht="18.0" customHeight="1">
      <c r="A936" s="70"/>
      <c r="B936" s="70"/>
      <c r="C936" s="70"/>
      <c r="D936" s="70"/>
      <c r="E936" s="70"/>
      <c r="F936" s="73"/>
      <c r="G936" s="70"/>
      <c r="H936" s="70"/>
      <c r="I936" s="73"/>
      <c r="J936" s="73"/>
      <c r="K936" s="73"/>
      <c r="L936" s="73"/>
      <c r="M936" s="74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ht="18.0" customHeight="1">
      <c r="A937" s="70"/>
      <c r="B937" s="70"/>
      <c r="C937" s="70"/>
      <c r="D937" s="70"/>
      <c r="E937" s="70"/>
      <c r="F937" s="73"/>
      <c r="G937" s="70"/>
      <c r="H937" s="70"/>
      <c r="I937" s="73"/>
      <c r="J937" s="73"/>
      <c r="K937" s="73"/>
      <c r="L937" s="73"/>
      <c r="M937" s="74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ht="18.0" customHeight="1">
      <c r="A938" s="70"/>
      <c r="B938" s="70"/>
      <c r="C938" s="70"/>
      <c r="D938" s="70"/>
      <c r="E938" s="70"/>
      <c r="F938" s="73"/>
      <c r="G938" s="70"/>
      <c r="H938" s="70"/>
      <c r="I938" s="73"/>
      <c r="J938" s="73"/>
      <c r="K938" s="73"/>
      <c r="L938" s="73"/>
      <c r="M938" s="74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ht="18.0" customHeight="1">
      <c r="A939" s="70"/>
      <c r="B939" s="70"/>
      <c r="C939" s="70"/>
      <c r="D939" s="70"/>
      <c r="E939" s="70"/>
      <c r="F939" s="73"/>
      <c r="G939" s="70"/>
      <c r="H939" s="70"/>
      <c r="I939" s="73"/>
      <c r="J939" s="73"/>
      <c r="K939" s="73"/>
      <c r="L939" s="73"/>
      <c r="M939" s="74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ht="18.0" customHeight="1">
      <c r="A940" s="70"/>
      <c r="B940" s="70"/>
      <c r="C940" s="70"/>
      <c r="D940" s="70"/>
      <c r="E940" s="70"/>
      <c r="F940" s="73"/>
      <c r="G940" s="70"/>
      <c r="H940" s="70"/>
      <c r="I940" s="73"/>
      <c r="J940" s="73"/>
      <c r="K940" s="73"/>
      <c r="L940" s="73"/>
      <c r="M940" s="74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ht="18.0" customHeight="1">
      <c r="A941" s="70"/>
      <c r="B941" s="70"/>
      <c r="C941" s="70"/>
      <c r="D941" s="70"/>
      <c r="E941" s="70"/>
      <c r="F941" s="73"/>
      <c r="G941" s="70"/>
      <c r="H941" s="70"/>
      <c r="I941" s="73"/>
      <c r="J941" s="73"/>
      <c r="K941" s="73"/>
      <c r="L941" s="73"/>
      <c r="M941" s="74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ht="18.0" customHeight="1">
      <c r="A942" s="70"/>
      <c r="B942" s="70"/>
      <c r="C942" s="70"/>
      <c r="D942" s="70"/>
      <c r="E942" s="70"/>
      <c r="F942" s="73"/>
      <c r="G942" s="70"/>
      <c r="H942" s="70"/>
      <c r="I942" s="73"/>
      <c r="J942" s="73"/>
      <c r="K942" s="73"/>
      <c r="L942" s="73"/>
      <c r="M942" s="74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ht="18.0" customHeight="1">
      <c r="A943" s="70"/>
      <c r="B943" s="70"/>
      <c r="C943" s="70"/>
      <c r="D943" s="70"/>
      <c r="E943" s="70"/>
      <c r="F943" s="73"/>
      <c r="G943" s="70"/>
      <c r="H943" s="70"/>
      <c r="I943" s="73"/>
      <c r="J943" s="73"/>
      <c r="K943" s="73"/>
      <c r="L943" s="73"/>
      <c r="M943" s="74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ht="18.0" customHeight="1">
      <c r="A944" s="70"/>
      <c r="B944" s="70"/>
      <c r="C944" s="70"/>
      <c r="D944" s="70"/>
      <c r="E944" s="70"/>
      <c r="F944" s="73"/>
      <c r="G944" s="70"/>
      <c r="H944" s="70"/>
      <c r="I944" s="73"/>
      <c r="J944" s="73"/>
      <c r="K944" s="73"/>
      <c r="L944" s="73"/>
      <c r="M944" s="74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ht="18.0" customHeight="1">
      <c r="A945" s="70"/>
      <c r="B945" s="70"/>
      <c r="C945" s="70"/>
      <c r="D945" s="70"/>
      <c r="E945" s="70"/>
      <c r="F945" s="73"/>
      <c r="G945" s="70"/>
      <c r="H945" s="70"/>
      <c r="I945" s="73"/>
      <c r="J945" s="73"/>
      <c r="K945" s="73"/>
      <c r="L945" s="73"/>
      <c r="M945" s="74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ht="18.0" customHeight="1">
      <c r="A946" s="70"/>
      <c r="B946" s="70"/>
      <c r="C946" s="70"/>
      <c r="D946" s="70"/>
      <c r="E946" s="70"/>
      <c r="F946" s="73"/>
      <c r="G946" s="70"/>
      <c r="H946" s="70"/>
      <c r="I946" s="73"/>
      <c r="J946" s="73"/>
      <c r="K946" s="73"/>
      <c r="L946" s="73"/>
      <c r="M946" s="74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ht="18.0" customHeight="1">
      <c r="A947" s="70"/>
      <c r="B947" s="70"/>
      <c r="C947" s="70"/>
      <c r="D947" s="70"/>
      <c r="E947" s="70"/>
      <c r="F947" s="73"/>
      <c r="G947" s="70"/>
      <c r="H947" s="70"/>
      <c r="I947" s="73"/>
      <c r="J947" s="73"/>
      <c r="K947" s="73"/>
      <c r="L947" s="73"/>
      <c r="M947" s="74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ht="18.0" customHeight="1">
      <c r="A948" s="70"/>
      <c r="B948" s="70"/>
      <c r="C948" s="70"/>
      <c r="D948" s="70"/>
      <c r="E948" s="70"/>
      <c r="F948" s="73"/>
      <c r="G948" s="70"/>
      <c r="H948" s="70"/>
      <c r="I948" s="73"/>
      <c r="J948" s="73"/>
      <c r="K948" s="73"/>
      <c r="L948" s="73"/>
      <c r="M948" s="74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ht="18.0" customHeight="1">
      <c r="A949" s="70"/>
      <c r="B949" s="70"/>
      <c r="C949" s="70"/>
      <c r="D949" s="70"/>
      <c r="E949" s="70"/>
      <c r="F949" s="73"/>
      <c r="G949" s="70"/>
      <c r="H949" s="70"/>
      <c r="I949" s="73"/>
      <c r="J949" s="73"/>
      <c r="K949" s="73"/>
      <c r="L949" s="73"/>
      <c r="M949" s="74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ht="18.0" customHeight="1">
      <c r="A950" s="70"/>
      <c r="B950" s="70"/>
      <c r="C950" s="70"/>
      <c r="D950" s="70"/>
      <c r="E950" s="70"/>
      <c r="F950" s="73"/>
      <c r="G950" s="70"/>
      <c r="H950" s="70"/>
      <c r="I950" s="73"/>
      <c r="J950" s="73"/>
      <c r="K950" s="73"/>
      <c r="L950" s="73"/>
      <c r="M950" s="74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ht="18.0" customHeight="1">
      <c r="A951" s="70"/>
      <c r="B951" s="70"/>
      <c r="C951" s="70"/>
      <c r="D951" s="70"/>
      <c r="E951" s="70"/>
      <c r="F951" s="73"/>
      <c r="G951" s="70"/>
      <c r="H951" s="70"/>
      <c r="I951" s="73"/>
      <c r="J951" s="73"/>
      <c r="K951" s="73"/>
      <c r="L951" s="73"/>
      <c r="M951" s="74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ht="18.0" customHeight="1">
      <c r="A952" s="70"/>
      <c r="B952" s="70"/>
      <c r="C952" s="70"/>
      <c r="D952" s="70"/>
      <c r="E952" s="70"/>
      <c r="F952" s="73"/>
      <c r="G952" s="70"/>
      <c r="H952" s="70"/>
      <c r="I952" s="73"/>
      <c r="J952" s="73"/>
      <c r="K952" s="73"/>
      <c r="L952" s="73"/>
      <c r="M952" s="74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ht="18.0" customHeight="1">
      <c r="A953" s="70"/>
      <c r="B953" s="70"/>
      <c r="C953" s="70"/>
      <c r="D953" s="70"/>
      <c r="E953" s="70"/>
      <c r="F953" s="73"/>
      <c r="G953" s="70"/>
      <c r="H953" s="70"/>
      <c r="I953" s="73"/>
      <c r="J953" s="73"/>
      <c r="K953" s="73"/>
      <c r="L953" s="73"/>
      <c r="M953" s="74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ht="18.0" customHeight="1">
      <c r="A954" s="70"/>
      <c r="B954" s="70"/>
      <c r="C954" s="70"/>
      <c r="D954" s="70"/>
      <c r="E954" s="70"/>
      <c r="F954" s="73"/>
      <c r="G954" s="70"/>
      <c r="H954" s="70"/>
      <c r="I954" s="73"/>
      <c r="J954" s="73"/>
      <c r="K954" s="73"/>
      <c r="L954" s="73"/>
      <c r="M954" s="74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ht="18.0" customHeight="1">
      <c r="A955" s="70"/>
      <c r="B955" s="70"/>
      <c r="C955" s="70"/>
      <c r="D955" s="70"/>
      <c r="E955" s="70"/>
      <c r="F955" s="73"/>
      <c r="G955" s="70"/>
      <c r="H955" s="70"/>
      <c r="I955" s="73"/>
      <c r="J955" s="73"/>
      <c r="K955" s="73"/>
      <c r="L955" s="73"/>
      <c r="M955" s="74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ht="18.0" customHeight="1">
      <c r="A956" s="70"/>
      <c r="B956" s="70"/>
      <c r="C956" s="70"/>
      <c r="D956" s="70"/>
      <c r="E956" s="70"/>
      <c r="F956" s="73"/>
      <c r="G956" s="70"/>
      <c r="H956" s="70"/>
      <c r="I956" s="73"/>
      <c r="J956" s="73"/>
      <c r="K956" s="73"/>
      <c r="L956" s="73"/>
      <c r="M956" s="74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ht="18.0" customHeight="1">
      <c r="A957" s="70"/>
      <c r="B957" s="70"/>
      <c r="C957" s="70"/>
      <c r="D957" s="70"/>
      <c r="E957" s="70"/>
      <c r="F957" s="73"/>
      <c r="G957" s="70"/>
      <c r="H957" s="70"/>
      <c r="I957" s="73"/>
      <c r="J957" s="73"/>
      <c r="K957" s="73"/>
      <c r="L957" s="73"/>
      <c r="M957" s="74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ht="18.0" customHeight="1">
      <c r="A958" s="70"/>
      <c r="B958" s="70"/>
      <c r="C958" s="70"/>
      <c r="D958" s="70"/>
      <c r="E958" s="70"/>
      <c r="F958" s="73"/>
      <c r="G958" s="70"/>
      <c r="H958" s="70"/>
      <c r="I958" s="73"/>
      <c r="J958" s="73"/>
      <c r="K958" s="73"/>
      <c r="L958" s="73"/>
      <c r="M958" s="74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ht="18.0" customHeight="1">
      <c r="A959" s="70"/>
      <c r="B959" s="70"/>
      <c r="C959" s="70"/>
      <c r="D959" s="70"/>
      <c r="E959" s="70"/>
      <c r="F959" s="73"/>
      <c r="G959" s="70"/>
      <c r="H959" s="70"/>
      <c r="I959" s="73"/>
      <c r="J959" s="73"/>
      <c r="K959" s="73"/>
      <c r="L959" s="73"/>
      <c r="M959" s="74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ht="18.0" customHeight="1">
      <c r="A960" s="70"/>
      <c r="B960" s="70"/>
      <c r="C960" s="70"/>
      <c r="D960" s="70"/>
      <c r="E960" s="70"/>
      <c r="F960" s="73"/>
      <c r="G960" s="70"/>
      <c r="H960" s="70"/>
      <c r="I960" s="73"/>
      <c r="J960" s="73"/>
      <c r="K960" s="73"/>
      <c r="L960" s="73"/>
      <c r="M960" s="74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ht="18.0" customHeight="1">
      <c r="A961" s="70"/>
      <c r="B961" s="70"/>
      <c r="C961" s="70"/>
      <c r="D961" s="70"/>
      <c r="E961" s="70"/>
      <c r="F961" s="73"/>
      <c r="G961" s="70"/>
      <c r="H961" s="70"/>
      <c r="I961" s="73"/>
      <c r="J961" s="73"/>
      <c r="K961" s="73"/>
      <c r="L961" s="73"/>
      <c r="M961" s="74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ht="18.0" customHeight="1">
      <c r="A962" s="70"/>
      <c r="B962" s="70"/>
      <c r="C962" s="70"/>
      <c r="D962" s="70"/>
      <c r="E962" s="70"/>
      <c r="F962" s="73"/>
      <c r="G962" s="70"/>
      <c r="H962" s="70"/>
      <c r="I962" s="73"/>
      <c r="J962" s="73"/>
      <c r="K962" s="73"/>
      <c r="L962" s="73"/>
      <c r="M962" s="74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ht="18.0" customHeight="1">
      <c r="A963" s="70"/>
      <c r="B963" s="70"/>
      <c r="C963" s="70"/>
      <c r="D963" s="70"/>
      <c r="E963" s="70"/>
      <c r="F963" s="73"/>
      <c r="G963" s="70"/>
      <c r="H963" s="70"/>
      <c r="I963" s="73"/>
      <c r="J963" s="73"/>
      <c r="K963" s="73"/>
      <c r="L963" s="73"/>
      <c r="M963" s="74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ht="18.0" customHeight="1">
      <c r="A964" s="70"/>
      <c r="B964" s="70"/>
      <c r="C964" s="70"/>
      <c r="D964" s="70"/>
      <c r="E964" s="70"/>
      <c r="F964" s="73"/>
      <c r="G964" s="70"/>
      <c r="H964" s="70"/>
      <c r="I964" s="73"/>
      <c r="J964" s="73"/>
      <c r="K964" s="73"/>
      <c r="L964" s="73"/>
      <c r="M964" s="74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ht="18.0" customHeight="1">
      <c r="A965" s="70"/>
      <c r="B965" s="70"/>
      <c r="C965" s="70"/>
      <c r="D965" s="70"/>
      <c r="E965" s="70"/>
      <c r="F965" s="73"/>
      <c r="G965" s="70"/>
      <c r="H965" s="70"/>
      <c r="I965" s="73"/>
      <c r="J965" s="73"/>
      <c r="K965" s="73"/>
      <c r="L965" s="73"/>
      <c r="M965" s="74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ht="18.0" customHeight="1">
      <c r="A966" s="70"/>
      <c r="B966" s="70"/>
      <c r="C966" s="70"/>
      <c r="D966" s="70"/>
      <c r="E966" s="70"/>
      <c r="F966" s="73"/>
      <c r="G966" s="70"/>
      <c r="H966" s="70"/>
      <c r="I966" s="73"/>
      <c r="J966" s="73"/>
      <c r="K966" s="73"/>
      <c r="L966" s="73"/>
      <c r="M966" s="74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ht="18.0" customHeight="1">
      <c r="A967" s="70"/>
      <c r="B967" s="70"/>
      <c r="C967" s="70"/>
      <c r="D967" s="70"/>
      <c r="E967" s="70"/>
      <c r="F967" s="73"/>
      <c r="G967" s="70"/>
      <c r="H967" s="70"/>
      <c r="I967" s="73"/>
      <c r="J967" s="73"/>
      <c r="K967" s="73"/>
      <c r="L967" s="73"/>
      <c r="M967" s="74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ht="18.0" customHeight="1">
      <c r="A968" s="70"/>
      <c r="B968" s="70"/>
      <c r="C968" s="70"/>
      <c r="D968" s="70"/>
      <c r="E968" s="70"/>
      <c r="F968" s="73"/>
      <c r="G968" s="70"/>
      <c r="H968" s="70"/>
      <c r="I968" s="73"/>
      <c r="J968" s="73"/>
      <c r="K968" s="73"/>
      <c r="L968" s="73"/>
      <c r="M968" s="74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ht="18.0" customHeight="1">
      <c r="A969" s="70"/>
      <c r="B969" s="70"/>
      <c r="C969" s="70"/>
      <c r="D969" s="70"/>
      <c r="E969" s="70"/>
      <c r="F969" s="73"/>
      <c r="G969" s="70"/>
      <c r="H969" s="70"/>
      <c r="I969" s="73"/>
      <c r="J969" s="73"/>
      <c r="K969" s="73"/>
      <c r="L969" s="73"/>
      <c r="M969" s="74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ht="18.0" customHeight="1">
      <c r="A970" s="70"/>
      <c r="B970" s="70"/>
      <c r="C970" s="70"/>
      <c r="D970" s="70"/>
      <c r="E970" s="70"/>
      <c r="F970" s="73"/>
      <c r="G970" s="70"/>
      <c r="H970" s="70"/>
      <c r="I970" s="73"/>
      <c r="J970" s="73"/>
      <c r="K970" s="73"/>
      <c r="L970" s="73"/>
      <c r="M970" s="74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ht="18.0" customHeight="1">
      <c r="A971" s="70"/>
      <c r="B971" s="70"/>
      <c r="C971" s="70"/>
      <c r="D971" s="70"/>
      <c r="E971" s="70"/>
      <c r="F971" s="73"/>
      <c r="G971" s="70"/>
      <c r="H971" s="70"/>
      <c r="I971" s="73"/>
      <c r="J971" s="73"/>
      <c r="K971" s="73"/>
      <c r="L971" s="73"/>
      <c r="M971" s="74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ht="18.0" customHeight="1">
      <c r="A972" s="70"/>
      <c r="B972" s="70"/>
      <c r="C972" s="70"/>
      <c r="D972" s="70"/>
      <c r="E972" s="70"/>
      <c r="F972" s="73"/>
      <c r="G972" s="70"/>
      <c r="H972" s="70"/>
      <c r="I972" s="73"/>
      <c r="J972" s="73"/>
      <c r="K972" s="73"/>
      <c r="L972" s="73"/>
      <c r="M972" s="74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ht="18.0" customHeight="1">
      <c r="A973" s="70"/>
      <c r="B973" s="70"/>
      <c r="C973" s="70"/>
      <c r="D973" s="70"/>
      <c r="E973" s="70"/>
      <c r="F973" s="73"/>
      <c r="G973" s="70"/>
      <c r="H973" s="70"/>
      <c r="I973" s="73"/>
      <c r="J973" s="73"/>
      <c r="K973" s="73"/>
      <c r="L973" s="73"/>
      <c r="M973" s="74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ht="18.0" customHeight="1">
      <c r="A974" s="70"/>
      <c r="B974" s="70"/>
      <c r="C974" s="70"/>
      <c r="D974" s="70"/>
      <c r="E974" s="70"/>
      <c r="F974" s="73"/>
      <c r="G974" s="70"/>
      <c r="H974" s="70"/>
      <c r="I974" s="73"/>
      <c r="J974" s="73"/>
      <c r="K974" s="73"/>
      <c r="L974" s="73"/>
      <c r="M974" s="74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ht="18.0" customHeight="1">
      <c r="A975" s="70"/>
      <c r="B975" s="70"/>
      <c r="C975" s="70"/>
      <c r="D975" s="70"/>
      <c r="E975" s="70"/>
      <c r="F975" s="73"/>
      <c r="G975" s="70"/>
      <c r="H975" s="70"/>
      <c r="I975" s="73"/>
      <c r="J975" s="73"/>
      <c r="K975" s="73"/>
      <c r="L975" s="73"/>
      <c r="M975" s="74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ht="18.0" customHeight="1">
      <c r="A976" s="70"/>
      <c r="B976" s="70"/>
      <c r="C976" s="70"/>
      <c r="D976" s="70"/>
      <c r="E976" s="70"/>
      <c r="F976" s="73"/>
      <c r="G976" s="70"/>
      <c r="H976" s="70"/>
      <c r="I976" s="73"/>
      <c r="J976" s="73"/>
      <c r="K976" s="73"/>
      <c r="L976" s="73"/>
      <c r="M976" s="74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ht="18.0" customHeight="1">
      <c r="A977" s="70"/>
      <c r="B977" s="70"/>
      <c r="C977" s="70"/>
      <c r="D977" s="70"/>
      <c r="E977" s="70"/>
      <c r="F977" s="73"/>
      <c r="G977" s="70"/>
      <c r="H977" s="70"/>
      <c r="I977" s="73"/>
      <c r="J977" s="73"/>
      <c r="K977" s="73"/>
      <c r="L977" s="73"/>
      <c r="M977" s="74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ht="18.0" customHeight="1">
      <c r="A978" s="70"/>
      <c r="B978" s="70"/>
      <c r="C978" s="70"/>
      <c r="D978" s="70"/>
      <c r="E978" s="70"/>
      <c r="F978" s="73"/>
      <c r="G978" s="70"/>
      <c r="H978" s="70"/>
      <c r="I978" s="73"/>
      <c r="J978" s="73"/>
      <c r="K978" s="73"/>
      <c r="L978" s="73"/>
      <c r="M978" s="74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ht="18.0" customHeight="1">
      <c r="A979" s="70"/>
      <c r="B979" s="70"/>
      <c r="C979" s="70"/>
      <c r="D979" s="70"/>
      <c r="E979" s="70"/>
      <c r="F979" s="73"/>
      <c r="G979" s="70"/>
      <c r="H979" s="70"/>
      <c r="I979" s="73"/>
      <c r="J979" s="73"/>
      <c r="K979" s="73"/>
      <c r="L979" s="73"/>
      <c r="M979" s="74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ht="18.0" customHeight="1">
      <c r="A980" s="70"/>
      <c r="B980" s="70"/>
      <c r="C980" s="70"/>
      <c r="D980" s="70"/>
      <c r="E980" s="70"/>
      <c r="F980" s="73"/>
      <c r="G980" s="70"/>
      <c r="H980" s="70"/>
      <c r="I980" s="73"/>
      <c r="J980" s="73"/>
      <c r="K980" s="73"/>
      <c r="L980" s="73"/>
      <c r="M980" s="74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ht="18.0" customHeight="1">
      <c r="A981" s="70"/>
      <c r="B981" s="70"/>
      <c r="C981" s="70"/>
      <c r="D981" s="70"/>
      <c r="E981" s="70"/>
      <c r="F981" s="73"/>
      <c r="G981" s="70"/>
      <c r="H981" s="70"/>
      <c r="I981" s="73"/>
      <c r="J981" s="73"/>
      <c r="K981" s="73"/>
      <c r="L981" s="73"/>
      <c r="M981" s="74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ht="18.0" customHeight="1">
      <c r="A982" s="70"/>
      <c r="B982" s="70"/>
      <c r="C982" s="70"/>
      <c r="D982" s="70"/>
      <c r="E982" s="70"/>
      <c r="F982" s="73"/>
      <c r="G982" s="70"/>
      <c r="H982" s="70"/>
      <c r="I982" s="73"/>
      <c r="J982" s="73"/>
      <c r="K982" s="73"/>
      <c r="L982" s="73"/>
      <c r="M982" s="74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ht="18.0" customHeight="1">
      <c r="A983" s="70"/>
      <c r="B983" s="70"/>
      <c r="C983" s="70"/>
      <c r="D983" s="70"/>
      <c r="E983" s="70"/>
      <c r="F983" s="73"/>
      <c r="G983" s="70"/>
      <c r="H983" s="70"/>
      <c r="I983" s="73"/>
      <c r="J983" s="73"/>
      <c r="K983" s="73"/>
      <c r="L983" s="73"/>
      <c r="M983" s="74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ht="18.0" customHeight="1">
      <c r="A984" s="70"/>
      <c r="B984" s="70"/>
      <c r="C984" s="70"/>
      <c r="D984" s="70"/>
      <c r="E984" s="70"/>
      <c r="F984" s="73"/>
      <c r="G984" s="70"/>
      <c r="H984" s="70"/>
      <c r="I984" s="73"/>
      <c r="J984" s="73"/>
      <c r="K984" s="73"/>
      <c r="L984" s="73"/>
      <c r="M984" s="74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ht="18.0" customHeight="1">
      <c r="A985" s="70"/>
      <c r="B985" s="70"/>
      <c r="C985" s="70"/>
      <c r="D985" s="70"/>
      <c r="E985" s="70"/>
      <c r="F985" s="73"/>
      <c r="G985" s="70"/>
      <c r="H985" s="70"/>
      <c r="I985" s="73"/>
      <c r="J985" s="73"/>
      <c r="K985" s="73"/>
      <c r="L985" s="73"/>
      <c r="M985" s="74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ht="18.0" customHeight="1">
      <c r="A986" s="70"/>
      <c r="B986" s="70"/>
      <c r="C986" s="70"/>
      <c r="D986" s="70"/>
      <c r="E986" s="70"/>
      <c r="F986" s="73"/>
      <c r="G986" s="70"/>
      <c r="H986" s="70"/>
      <c r="I986" s="73"/>
      <c r="J986" s="73"/>
      <c r="K986" s="73"/>
      <c r="L986" s="73"/>
      <c r="M986" s="74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ht="18.0" customHeight="1">
      <c r="A987" s="70"/>
      <c r="B987" s="70"/>
      <c r="C987" s="70"/>
      <c r="D987" s="70"/>
      <c r="E987" s="70"/>
      <c r="F987" s="73"/>
      <c r="G987" s="70"/>
      <c r="H987" s="70"/>
      <c r="I987" s="73"/>
      <c r="J987" s="73"/>
      <c r="K987" s="73"/>
      <c r="L987" s="73"/>
      <c r="M987" s="74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ht="18.0" customHeight="1">
      <c r="A988" s="70"/>
      <c r="B988" s="70"/>
      <c r="C988" s="70"/>
      <c r="D988" s="70"/>
      <c r="E988" s="70"/>
      <c r="F988" s="73"/>
      <c r="G988" s="70"/>
      <c r="H988" s="70"/>
      <c r="I988" s="73"/>
      <c r="J988" s="73"/>
      <c r="K988" s="73"/>
      <c r="L988" s="73"/>
      <c r="M988" s="74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ht="18.0" customHeight="1">
      <c r="A989" s="70"/>
      <c r="B989" s="70"/>
      <c r="C989" s="70"/>
      <c r="D989" s="70"/>
      <c r="E989" s="70"/>
      <c r="F989" s="73"/>
      <c r="G989" s="70"/>
      <c r="H989" s="70"/>
      <c r="I989" s="73"/>
      <c r="J989" s="73"/>
      <c r="K989" s="73"/>
      <c r="L989" s="73"/>
      <c r="M989" s="74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ht="18.0" customHeight="1">
      <c r="A990" s="70"/>
      <c r="B990" s="70"/>
      <c r="C990" s="70"/>
      <c r="D990" s="70"/>
      <c r="E990" s="70"/>
      <c r="F990" s="73"/>
      <c r="G990" s="70"/>
      <c r="H990" s="70"/>
      <c r="I990" s="73"/>
      <c r="J990" s="73"/>
      <c r="K990" s="73"/>
      <c r="L990" s="73"/>
      <c r="M990" s="74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ht="18.0" customHeight="1">
      <c r="A991" s="70"/>
      <c r="B991" s="70"/>
      <c r="C991" s="70"/>
      <c r="D991" s="70"/>
      <c r="E991" s="70"/>
      <c r="F991" s="73"/>
      <c r="G991" s="70"/>
      <c r="H991" s="70"/>
      <c r="I991" s="73"/>
      <c r="J991" s="73"/>
      <c r="K991" s="73"/>
      <c r="L991" s="73"/>
      <c r="M991" s="74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ht="18.0" customHeight="1">
      <c r="A992" s="70"/>
      <c r="B992" s="70"/>
      <c r="C992" s="70"/>
      <c r="D992" s="70"/>
      <c r="E992" s="70"/>
      <c r="F992" s="73"/>
      <c r="G992" s="70"/>
      <c r="H992" s="70"/>
      <c r="I992" s="73"/>
      <c r="J992" s="73"/>
      <c r="K992" s="73"/>
      <c r="L992" s="73"/>
      <c r="M992" s="74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ht="18.0" customHeight="1">
      <c r="A993" s="70"/>
      <c r="B993" s="70"/>
      <c r="C993" s="70"/>
      <c r="D993" s="70"/>
      <c r="E993" s="70"/>
      <c r="F993" s="73"/>
      <c r="G993" s="70"/>
      <c r="H993" s="70"/>
      <c r="I993" s="73"/>
      <c r="J993" s="73"/>
      <c r="K993" s="73"/>
      <c r="L993" s="73"/>
      <c r="M993" s="74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ht="18.0" customHeight="1">
      <c r="A994" s="70"/>
      <c r="B994" s="70"/>
      <c r="C994" s="70"/>
      <c r="D994" s="70"/>
      <c r="E994" s="70"/>
      <c r="F994" s="73"/>
      <c r="G994" s="70"/>
      <c r="H994" s="70"/>
      <c r="I994" s="73"/>
      <c r="J994" s="73"/>
      <c r="K994" s="73"/>
      <c r="L994" s="73"/>
      <c r="M994" s="74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ht="18.0" customHeight="1">
      <c r="A995" s="70"/>
      <c r="B995" s="70"/>
      <c r="C995" s="70"/>
      <c r="D995" s="70"/>
      <c r="E995" s="70"/>
      <c r="F995" s="73"/>
      <c r="G995" s="70"/>
      <c r="H995" s="70"/>
      <c r="I995" s="73"/>
      <c r="J995" s="73"/>
      <c r="K995" s="73"/>
      <c r="L995" s="73"/>
      <c r="M995" s="74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ht="18.0" customHeight="1">
      <c r="A996" s="70"/>
      <c r="B996" s="70"/>
      <c r="C996" s="70"/>
      <c r="D996" s="70"/>
      <c r="E996" s="70"/>
      <c r="F996" s="73"/>
      <c r="G996" s="70"/>
      <c r="H996" s="70"/>
      <c r="I996" s="73"/>
      <c r="J996" s="73"/>
      <c r="K996" s="73"/>
      <c r="L996" s="73"/>
      <c r="M996" s="74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ht="18.0" customHeight="1">
      <c r="A997" s="70"/>
      <c r="B997" s="70"/>
      <c r="C997" s="70"/>
      <c r="D997" s="70"/>
      <c r="E997" s="70"/>
      <c r="F997" s="73"/>
      <c r="G997" s="70"/>
      <c r="H997" s="70"/>
      <c r="I997" s="73"/>
      <c r="J997" s="73"/>
      <c r="K997" s="73"/>
      <c r="L997" s="73"/>
      <c r="M997" s="74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ht="18.0" customHeight="1">
      <c r="A998" s="70"/>
      <c r="B998" s="70"/>
      <c r="C998" s="70"/>
      <c r="D998" s="70"/>
      <c r="E998" s="70"/>
      <c r="F998" s="73"/>
      <c r="G998" s="70"/>
      <c r="H998" s="70"/>
      <c r="I998" s="73"/>
      <c r="J998" s="73"/>
      <c r="K998" s="73"/>
      <c r="L998" s="73"/>
      <c r="M998" s="74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ht="18.0" customHeight="1">
      <c r="A999" s="70"/>
      <c r="B999" s="70"/>
      <c r="C999" s="70"/>
      <c r="D999" s="70"/>
      <c r="E999" s="70"/>
      <c r="F999" s="73"/>
      <c r="G999" s="70"/>
      <c r="H999" s="70"/>
      <c r="I999" s="73"/>
      <c r="J999" s="73"/>
      <c r="K999" s="73"/>
      <c r="L999" s="73"/>
      <c r="M999" s="74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ht="18.0" customHeight="1">
      <c r="A1000" s="70"/>
      <c r="B1000" s="70"/>
      <c r="C1000" s="70"/>
      <c r="D1000" s="70"/>
      <c r="E1000" s="70"/>
      <c r="F1000" s="73"/>
      <c r="G1000" s="70"/>
      <c r="H1000" s="70"/>
      <c r="I1000" s="73"/>
      <c r="J1000" s="73"/>
      <c r="K1000" s="73"/>
      <c r="L1000" s="73"/>
      <c r="M1000" s="74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</sheetData>
  <conditionalFormatting sqref="L2:L480 L504:L636">
    <cfRule type="expression" dxfId="0" priority="1" stopIfTrue="1">
      <formula>COUNTIF($L$2:$L$65536,L2)&gt;1</formula>
    </cfRule>
  </conditionalFormatting>
  <printOptions/>
  <pageMargins bottom="1.0" footer="0.0" header="0.0" left="0.75" right="0.75" top="1.0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0.88"/>
    <col customWidth="1" min="2" max="2" width="19.0"/>
    <col customWidth="1" min="3" max="3" width="15.88"/>
    <col customWidth="1" min="4" max="5" width="19.0"/>
    <col customWidth="1" min="6" max="6" width="26.38"/>
    <col customWidth="1" min="7" max="26" width="21.38"/>
  </cols>
  <sheetData>
    <row r="1" ht="19.5" customHeight="1">
      <c r="A1" s="67" t="s">
        <v>812</v>
      </c>
      <c r="B1" s="69" t="s">
        <v>293</v>
      </c>
      <c r="C1" s="69" t="s">
        <v>3330</v>
      </c>
      <c r="D1" s="69" t="s">
        <v>816</v>
      </c>
      <c r="E1" s="69" t="s">
        <v>820</v>
      </c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18.0" customHeight="1">
      <c r="A2" s="65" t="s">
        <v>911</v>
      </c>
      <c r="B2" s="40" t="str">
        <f t="array" ref="B2">INDEX('HelpDesk Data - 1'!$A$1:$M$636,MATCH('Reverse LOOKUP'!$A2,'HelpDesk Data - 1'!$E$1:$E$636,0),MATCH('Reverse LOOKUP'!B$1,'HelpDesk Data - 1'!$A$1:$M$1,0))</f>
        <v>Laptop</v>
      </c>
      <c r="C2" s="40" t="str">
        <f t="array" ref="C2">INDEX('HelpDesk Data - 1'!$A$1:$M$636,MATCH('Reverse LOOKUP'!$A2,'HelpDesk Data - 1'!$E$1:$E$636,0),MATCH('Reverse LOOKUP'!C$1,'HelpDesk Data - 1'!$A$1:$M$1,0))</f>
        <v>Abaas</v>
      </c>
      <c r="D2" s="40" t="str">
        <f t="array" ref="D2">INDEX('HelpDesk Data - 1'!$A$1:$M$636,MATCH('Reverse LOOKUP'!$A2,'HelpDesk Data - 1'!$E$1:$E$636,0),MATCH('Reverse LOOKUP'!D$1,'HelpDesk Data - 1'!$A$1:$M$1,0))</f>
        <v>Delhi</v>
      </c>
      <c r="E2" s="40" t="str">
        <f t="array" ref="E2">INDEX('HelpDesk Data - 1'!$A$1:$M$636,MATCH('Reverse LOOKUP'!$A2,'HelpDesk Data - 1'!$E$1:$E$636,0),MATCH('Reverse LOOKUP'!E$1,'HelpDesk Data - 1'!$A$1:$M$1,0))</f>
        <v>Satellite L30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18.0" customHeight="1">
      <c r="A3" s="65" t="s">
        <v>911</v>
      </c>
      <c r="B3" s="40" t="str">
        <f t="array" ref="B3">INDEX('HelpDesk Data - 1'!$A$1:$M$636,MATCH('Reverse LOOKUP'!$A3,'HelpDesk Data - 1'!$E$1:$E$636,0),MATCH('Reverse LOOKUP'!B$1,'HelpDesk Data - 1'!$A$1:$M$1,0))</f>
        <v>Laptop</v>
      </c>
      <c r="C3" s="40" t="str">
        <f t="array" ref="C3">INDEX('HelpDesk Data - 1'!$A$1:$M$636,MATCH('Reverse LOOKUP'!$A3,'HelpDesk Data - 1'!$E$1:$E$636,0),MATCH('Reverse LOOKUP'!C$1,'HelpDesk Data - 1'!$A$1:$M$1,0))</f>
        <v>Abaas</v>
      </c>
      <c r="D3" s="40" t="str">
        <f t="array" ref="D3">INDEX('HelpDesk Data - 1'!$A$1:$M$636,MATCH('Reverse LOOKUP'!$A3,'HelpDesk Data - 1'!$E$1:$E$636,0),MATCH('Reverse LOOKUP'!D$1,'HelpDesk Data - 1'!$A$1:$M$1,0))</f>
        <v>Delhi</v>
      </c>
      <c r="E3" s="40" t="str">
        <f t="array" ref="E3">INDEX('HelpDesk Data - 1'!$A$1:$M$636,MATCH('Reverse LOOKUP'!$A3,'HelpDesk Data - 1'!$E$1:$E$636,0),MATCH('Reverse LOOKUP'!E$1,'HelpDesk Data - 1'!$A$1:$M$1,0))</f>
        <v>Satellite L30</v>
      </c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18.0" customHeight="1">
      <c r="A4" s="30" t="s">
        <v>1328</v>
      </c>
      <c r="B4" s="40" t="str">
        <f t="array" ref="B4">INDEX('HelpDesk Data - 1'!$A$1:$M$636,MATCH('Reverse LOOKUP'!$A4,'HelpDesk Data - 1'!$E$1:$E$636,0),MATCH('Reverse LOOKUP'!B$1,'HelpDesk Data - 1'!$A$1:$M$1,0))</f>
        <v>Laptop</v>
      </c>
      <c r="C4" s="40" t="str">
        <f t="array" ref="C4">INDEX('HelpDesk Data - 1'!$A$1:$M$636,MATCH('Reverse LOOKUP'!$A4,'HelpDesk Data - 1'!$E$1:$E$636,0),MATCH('Reverse LOOKUP'!C$1,'HelpDesk Data - 1'!$A$1:$M$1,0))</f>
        <v>Abhijeet</v>
      </c>
      <c r="D4" s="40" t="str">
        <f t="array" ref="D4">INDEX('HelpDesk Data - 1'!$A$1:$M$636,MATCH('Reverse LOOKUP'!$A4,'HelpDesk Data - 1'!$E$1:$E$636,0),MATCH('Reverse LOOKUP'!D$1,'HelpDesk Data - 1'!$A$1:$M$1,0))</f>
        <v>Pune</v>
      </c>
      <c r="E4" s="40" t="str">
        <f t="array" ref="E4">INDEX('HelpDesk Data - 1'!$A$1:$M$636,MATCH('Reverse LOOKUP'!$A4,'HelpDesk Data - 1'!$E$1:$E$636,0),MATCH('Reverse LOOKUP'!E$1,'HelpDesk Data - 1'!$A$1:$M$1,0))</f>
        <v>Portege R200</v>
      </c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18.0" customHeight="1">
      <c r="A5" s="30" t="s">
        <v>1996</v>
      </c>
      <c r="B5" s="40" t="str">
        <f t="array" ref="B5">INDEX('HelpDesk Data - 1'!$A$1:$M$636,MATCH('Reverse LOOKUP'!$A5,'HelpDesk Data - 1'!$E$1:$E$636,0),MATCH('Reverse LOOKUP'!B$1,'HelpDesk Data - 1'!$A$1:$M$1,0))</f>
        <v>Laptop</v>
      </c>
      <c r="C5" s="40" t="str">
        <f t="array" ref="C5">INDEX('HelpDesk Data - 1'!$A$1:$M$636,MATCH('Reverse LOOKUP'!$A5,'HelpDesk Data - 1'!$E$1:$E$636,0),MATCH('Reverse LOOKUP'!C$1,'HelpDesk Data - 1'!$A$1:$M$1,0))</f>
        <v>Abhijit gohain</v>
      </c>
      <c r="D5" s="40" t="str">
        <f t="array" ref="D5">INDEX('HelpDesk Data - 1'!$A$1:$M$636,MATCH('Reverse LOOKUP'!$A5,'HelpDesk Data - 1'!$E$1:$E$636,0),MATCH('Reverse LOOKUP'!D$1,'HelpDesk Data - 1'!$A$1:$M$1,0))</f>
        <v>Assam</v>
      </c>
      <c r="E5" s="40" t="str">
        <f t="array" ref="E5">INDEX('HelpDesk Data - 1'!$A$1:$M$636,MATCH('Reverse LOOKUP'!$A5,'HelpDesk Data - 1'!$E$1:$E$636,0),MATCH('Reverse LOOKUP'!E$1,'HelpDesk Data - 1'!$A$1:$M$1,0))</f>
        <v>Satellite M200</v>
      </c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18.0" customHeight="1">
      <c r="A6" s="30" t="s">
        <v>1850</v>
      </c>
      <c r="B6" s="40" t="str">
        <f t="array" ref="B6">INDEX('HelpDesk Data - 1'!$A$1:$M$636,MATCH('Reverse LOOKUP'!$A6,'HelpDesk Data - 1'!$E$1:$E$636,0),MATCH('Reverse LOOKUP'!B$1,'HelpDesk Data - 1'!$A$1:$M$1,0))</f>
        <v>Laptop</v>
      </c>
      <c r="C6" s="40" t="str">
        <f t="array" ref="C6">INDEX('HelpDesk Data - 1'!$A$1:$M$636,MATCH('Reverse LOOKUP'!$A6,'HelpDesk Data - 1'!$E$1:$E$636,0),MATCH('Reverse LOOKUP'!C$1,'HelpDesk Data - 1'!$A$1:$M$1,0))</f>
        <v>Abhilash Anand</v>
      </c>
      <c r="D6" s="40" t="str">
        <f t="array" ref="D6">INDEX('HelpDesk Data - 1'!$A$1:$M$636,MATCH('Reverse LOOKUP'!$A6,'HelpDesk Data - 1'!$E$1:$E$636,0),MATCH('Reverse LOOKUP'!D$1,'HelpDesk Data - 1'!$A$1:$M$1,0))</f>
        <v> Bangalore</v>
      </c>
      <c r="E6" s="40" t="str">
        <f t="array" ref="E6">INDEX('HelpDesk Data - 1'!$A$1:$M$636,MATCH('Reverse LOOKUP'!$A6,'HelpDesk Data - 1'!$E$1:$E$636,0),MATCH('Reverse LOOKUP'!E$1,'HelpDesk Data - 1'!$A$1:$M$1,0))</f>
        <v>Satellite A30</v>
      </c>
      <c r="F6" s="77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ht="18.0" customHeight="1">
      <c r="A7" s="30" t="s">
        <v>1952</v>
      </c>
      <c r="B7" s="40" t="str">
        <f t="array" ref="B7">INDEX('HelpDesk Data - 1'!$A$1:$M$636,MATCH('Reverse LOOKUP'!$A7,'HelpDesk Data - 1'!$E$1:$E$636,0),MATCH('Reverse LOOKUP'!B$1,'HelpDesk Data - 1'!$A$1:$M$1,0))</f>
        <v>Laptop</v>
      </c>
      <c r="C7" s="40" t="str">
        <f t="array" ref="C7">INDEX('HelpDesk Data - 1'!$A$1:$M$636,MATCH('Reverse LOOKUP'!$A7,'HelpDesk Data - 1'!$E$1:$E$636,0),MATCH('Reverse LOOKUP'!C$1,'HelpDesk Data - 1'!$A$1:$M$1,0))</f>
        <v>Abhinav</v>
      </c>
      <c r="D7" s="40" t="str">
        <f t="array" ref="D7">INDEX('HelpDesk Data - 1'!$A$1:$M$636,MATCH('Reverse LOOKUP'!$A7,'HelpDesk Data - 1'!$E$1:$E$636,0),MATCH('Reverse LOOKUP'!D$1,'HelpDesk Data - 1'!$A$1:$M$1,0))</f>
        <v>New Delhi </v>
      </c>
      <c r="E7" s="40" t="str">
        <f t="array" ref="E7">INDEX('HelpDesk Data - 1'!$A$1:$M$636,MATCH('Reverse LOOKUP'!$A7,'HelpDesk Data - 1'!$E$1:$E$636,0),MATCH('Reverse LOOKUP'!E$1,'HelpDesk Data - 1'!$A$1:$M$1,0))</f>
        <v>Satellite L300</v>
      </c>
      <c r="F7" s="77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ht="18.0" customHeight="1">
      <c r="A8" s="30" t="s">
        <v>1094</v>
      </c>
      <c r="B8" s="40" t="str">
        <f t="array" ref="B8">INDEX('HelpDesk Data - 1'!$A$1:$M$636,MATCH('Reverse LOOKUP'!$A8,'HelpDesk Data - 1'!$E$1:$E$636,0),MATCH('Reverse LOOKUP'!B$1,'HelpDesk Data - 1'!$A$1:$M$1,0))</f>
        <v>Laptop</v>
      </c>
      <c r="C8" s="40" t="str">
        <f t="array" ref="C8">INDEX('HelpDesk Data - 1'!$A$1:$M$636,MATCH('Reverse LOOKUP'!$A8,'HelpDesk Data - 1'!$E$1:$E$636,0),MATCH('Reverse LOOKUP'!C$1,'HelpDesk Data - 1'!$A$1:$M$1,0))</f>
        <v>Abhishek</v>
      </c>
      <c r="D8" s="40" t="str">
        <f t="array" ref="D8">INDEX('HelpDesk Data - 1'!$A$1:$M$636,MATCH('Reverse LOOKUP'!$A8,'HelpDesk Data - 1'!$E$1:$E$636,0),MATCH('Reverse LOOKUP'!D$1,'HelpDesk Data - 1'!$A$1:$M$1,0))</f>
        <v>Allahabad</v>
      </c>
      <c r="E8" s="40" t="str">
        <f t="array" ref="E8">INDEX('HelpDesk Data - 1'!$A$1:$M$636,MATCH('Reverse LOOKUP'!$A8,'HelpDesk Data - 1'!$E$1:$E$636,0),MATCH('Reverse LOOKUP'!E$1,'HelpDesk Data - 1'!$A$1:$M$1,0))</f>
        <v>Satellite L40</v>
      </c>
      <c r="F8" s="77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ht="18.0" customHeight="1">
      <c r="A9" s="30" t="s">
        <v>1653</v>
      </c>
      <c r="B9" s="40" t="str">
        <f t="array" ref="B9">INDEX('HelpDesk Data - 1'!$A$1:$M$636,MATCH('Reverse LOOKUP'!$A9,'HelpDesk Data - 1'!$E$1:$E$636,0),MATCH('Reverse LOOKUP'!B$1,'HelpDesk Data - 1'!$A$1:$M$1,0))</f>
        <v>Laptop</v>
      </c>
      <c r="C9" s="40" t="str">
        <f t="array" ref="C9">INDEX('HelpDesk Data - 1'!$A$1:$M$636,MATCH('Reverse LOOKUP'!$A9,'HelpDesk Data - 1'!$E$1:$E$636,0),MATCH('Reverse LOOKUP'!C$1,'HelpDesk Data - 1'!$A$1:$M$1,0))</f>
        <v>Abhishek</v>
      </c>
      <c r="D9" s="40" t="str">
        <f t="array" ref="D9">INDEX('HelpDesk Data - 1'!$A$1:$M$636,MATCH('Reverse LOOKUP'!$A9,'HelpDesk Data - 1'!$E$1:$E$636,0),MATCH('Reverse LOOKUP'!D$1,'HelpDesk Data - 1'!$A$1:$M$1,0))</f>
        <v>Bangalore</v>
      </c>
      <c r="E9" s="40" t="str">
        <f t="array" ref="E9">INDEX('HelpDesk Data - 1'!$A$1:$M$636,MATCH('Reverse LOOKUP'!$A9,'HelpDesk Data - 1'!$E$1:$E$636,0),MATCH('Reverse LOOKUP'!E$1,'HelpDesk Data - 1'!$A$1:$M$1,0))</f>
        <v>Satellite A200</v>
      </c>
      <c r="F9" s="77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18.0" customHeight="1">
      <c r="A10" s="30" t="s">
        <v>1780</v>
      </c>
      <c r="B10" s="40" t="str">
        <f t="array" ref="B10">INDEX('HelpDesk Data - 1'!$A$1:$M$636,MATCH('Reverse LOOKUP'!$A10,'HelpDesk Data - 1'!$E$1:$E$636,0),MATCH('Reverse LOOKUP'!B$1,'HelpDesk Data - 1'!$A$1:$M$1,0))</f>
        <v>Laptop</v>
      </c>
      <c r="C10" s="40" t="str">
        <f t="array" ref="C10">INDEX('HelpDesk Data - 1'!$A$1:$M$636,MATCH('Reverse LOOKUP'!$A10,'HelpDesk Data - 1'!$E$1:$E$636,0),MATCH('Reverse LOOKUP'!C$1,'HelpDesk Data - 1'!$A$1:$M$1,0))</f>
        <v>Abhishek</v>
      </c>
      <c r="D10" s="40" t="str">
        <f t="array" ref="D10">INDEX('HelpDesk Data - 1'!$A$1:$M$636,MATCH('Reverse LOOKUP'!$A10,'HelpDesk Data - 1'!$E$1:$E$636,0),MATCH('Reverse LOOKUP'!D$1,'HelpDesk Data - 1'!$A$1:$M$1,0))</f>
        <v>Bangalore</v>
      </c>
      <c r="E10" s="40" t="str">
        <f t="array" ref="E10">INDEX('HelpDesk Data - 1'!$A$1:$M$636,MATCH('Reverse LOOKUP'!$A10,'HelpDesk Data - 1'!$E$1:$E$636,0),MATCH('Reverse LOOKUP'!E$1,'HelpDesk Data - 1'!$A$1:$M$1,0))</f>
        <v>Tecra M3</v>
      </c>
      <c r="F10" s="77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ht="18.0" customHeight="1">
      <c r="A11" s="30" t="s">
        <v>1960</v>
      </c>
      <c r="B11" s="40" t="str">
        <f t="array" ref="B11">INDEX('HelpDesk Data - 1'!$A$1:$M$636,MATCH('Reverse LOOKUP'!$A11,'HelpDesk Data - 1'!$E$1:$E$636,0),MATCH('Reverse LOOKUP'!B$1,'HelpDesk Data - 1'!$A$1:$M$1,0))</f>
        <v>Laptop</v>
      </c>
      <c r="C11" s="40" t="str">
        <f t="array" ref="C11">INDEX('HelpDesk Data - 1'!$A$1:$M$636,MATCH('Reverse LOOKUP'!$A11,'HelpDesk Data - 1'!$E$1:$E$636,0),MATCH('Reverse LOOKUP'!C$1,'HelpDesk Data - 1'!$A$1:$M$1,0))</f>
        <v>Abhishek</v>
      </c>
      <c r="D11" s="40" t="str">
        <f t="array" ref="D11">INDEX('HelpDesk Data - 1'!$A$1:$M$636,MATCH('Reverse LOOKUP'!$A11,'HelpDesk Data - 1'!$E$1:$E$636,0),MATCH('Reverse LOOKUP'!D$1,'HelpDesk Data - 1'!$A$1:$M$1,0))</f>
        <v>Delhi</v>
      </c>
      <c r="E11" s="40" t="str">
        <f t="array" ref="E11">INDEX('HelpDesk Data - 1'!$A$1:$M$636,MATCH('Reverse LOOKUP'!$A11,'HelpDesk Data - 1'!$E$1:$E$636,0),MATCH('Reverse LOOKUP'!E$1,'HelpDesk Data - 1'!$A$1:$M$1,0))</f>
        <v>Satellite M200</v>
      </c>
      <c r="F11" s="77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18.0" customHeight="1">
      <c r="A12" s="30" t="s">
        <v>1512</v>
      </c>
      <c r="B12" s="40" t="str">
        <f t="array" ref="B12">INDEX('HelpDesk Data - 1'!$A$1:$M$636,MATCH('Reverse LOOKUP'!$A12,'HelpDesk Data - 1'!$E$1:$E$636,0),MATCH('Reverse LOOKUP'!B$1,'HelpDesk Data - 1'!$A$1:$M$1,0))</f>
        <v>Laptop</v>
      </c>
      <c r="C12" s="40" t="str">
        <f t="array" ref="C12">INDEX('HelpDesk Data - 1'!$A$1:$M$636,MATCH('Reverse LOOKUP'!$A12,'HelpDesk Data - 1'!$E$1:$E$636,0),MATCH('Reverse LOOKUP'!C$1,'HelpDesk Data - 1'!$A$1:$M$1,0))</f>
        <v>Abhishek Roy</v>
      </c>
      <c r="D12" s="40" t="str">
        <f t="array" ref="D12">INDEX('HelpDesk Data - 1'!$A$1:$M$636,MATCH('Reverse LOOKUP'!$A12,'HelpDesk Data - 1'!$E$1:$E$636,0),MATCH('Reverse LOOKUP'!D$1,'HelpDesk Data - 1'!$A$1:$M$1,0))</f>
        <v>Lucknow </v>
      </c>
      <c r="E12" s="40" t="str">
        <f t="array" ref="E12">INDEX('HelpDesk Data - 1'!$A$1:$M$636,MATCH('Reverse LOOKUP'!$A12,'HelpDesk Data - 1'!$E$1:$E$636,0),MATCH('Reverse LOOKUP'!E$1,'HelpDesk Data - 1'!$A$1:$M$1,0))</f>
        <v>Satellite L300</v>
      </c>
      <c r="F12" s="77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ht="18.0" customHeight="1">
      <c r="A13" s="30" t="s">
        <v>1034</v>
      </c>
      <c r="B13" s="40" t="str">
        <f t="array" ref="B13">INDEX('HelpDesk Data - 1'!$A$1:$M$636,MATCH('Reverse LOOKUP'!$A13,'HelpDesk Data - 1'!$E$1:$E$636,0),MATCH('Reverse LOOKUP'!B$1,'HelpDesk Data - 1'!$A$1:$M$1,0))</f>
        <v>Laptop</v>
      </c>
      <c r="C13" s="40" t="str">
        <f t="array" ref="C13">INDEX('HelpDesk Data - 1'!$A$1:$M$636,MATCH('Reverse LOOKUP'!$A13,'HelpDesk Data - 1'!$E$1:$E$636,0),MATCH('Reverse LOOKUP'!C$1,'HelpDesk Data - 1'!$A$1:$M$1,0))</f>
        <v>ABID</v>
      </c>
      <c r="D13" s="40" t="str">
        <f t="array" ref="D13">INDEX('HelpDesk Data - 1'!$A$1:$M$636,MATCH('Reverse LOOKUP'!$A13,'HelpDesk Data - 1'!$E$1:$E$636,0),MATCH('Reverse LOOKUP'!D$1,'HelpDesk Data - 1'!$A$1:$M$1,0))</f>
        <v> PUNE</v>
      </c>
      <c r="E13" s="40" t="str">
        <f t="array" ref="E13">INDEX('HelpDesk Data - 1'!$A$1:$M$636,MATCH('Reverse LOOKUP'!$A13,'HelpDesk Data - 1'!$E$1:$E$636,0),MATCH('Reverse LOOKUP'!E$1,'HelpDesk Data - 1'!$A$1:$M$1,0))</f>
        <v>Satellite A100</v>
      </c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18.0" customHeight="1">
      <c r="A14" s="30" t="s">
        <v>1967</v>
      </c>
      <c r="B14" s="40" t="str">
        <f t="array" ref="B14">INDEX('HelpDesk Data - 1'!$A$1:$M$636,MATCH('Reverse LOOKUP'!$A14,'HelpDesk Data - 1'!$E$1:$E$636,0),MATCH('Reverse LOOKUP'!B$1,'HelpDesk Data - 1'!$A$1:$M$1,0))</f>
        <v>Laptop</v>
      </c>
      <c r="C14" s="40" t="str">
        <f t="array" ref="C14">INDEX('HelpDesk Data - 1'!$A$1:$M$636,MATCH('Reverse LOOKUP'!$A14,'HelpDesk Data - 1'!$E$1:$E$636,0),MATCH('Reverse LOOKUP'!C$1,'HelpDesk Data - 1'!$A$1:$M$1,0))</f>
        <v>ADITYA</v>
      </c>
      <c r="D14" s="40" t="str">
        <f t="array" ref="D14">INDEX('HelpDesk Data - 1'!$A$1:$M$636,MATCH('Reverse LOOKUP'!$A14,'HelpDesk Data - 1'!$E$1:$E$636,0),MATCH('Reverse LOOKUP'!D$1,'HelpDesk Data - 1'!$A$1:$M$1,0))</f>
        <v>delhi</v>
      </c>
      <c r="E14" s="40" t="str">
        <f t="array" ref="E14">INDEX('HelpDesk Data - 1'!$A$1:$M$636,MATCH('Reverse LOOKUP'!$A14,'HelpDesk Data - 1'!$E$1:$E$636,0),MATCH('Reverse LOOKUP'!E$1,'HelpDesk Data - 1'!$A$1:$M$1,0))</f>
        <v>Satellite M300</v>
      </c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18.0" customHeight="1">
      <c r="A15" s="30" t="s">
        <v>1632</v>
      </c>
      <c r="B15" s="40" t="str">
        <f t="array" ref="B15">INDEX('HelpDesk Data - 1'!$A$1:$M$636,MATCH('Reverse LOOKUP'!$A15,'HelpDesk Data - 1'!$E$1:$E$636,0),MATCH('Reverse LOOKUP'!B$1,'HelpDesk Data - 1'!$A$1:$M$1,0))</f>
        <v>Laptop</v>
      </c>
      <c r="C15" s="40" t="str">
        <f t="array" ref="C15">INDEX('HelpDesk Data - 1'!$A$1:$M$636,MATCH('Reverse LOOKUP'!$A15,'HelpDesk Data - 1'!$E$1:$E$636,0),MATCH('Reverse LOOKUP'!C$1,'HelpDesk Data - 1'!$A$1:$M$1,0))</f>
        <v>Ahmed</v>
      </c>
      <c r="D15" s="40" t="str">
        <f t="array" ref="D15">INDEX('HelpDesk Data - 1'!$A$1:$M$636,MATCH('Reverse LOOKUP'!$A15,'HelpDesk Data - 1'!$E$1:$E$636,0),MATCH('Reverse LOOKUP'!D$1,'HelpDesk Data - 1'!$A$1:$M$1,0))</f>
        <v>Moradabad</v>
      </c>
      <c r="E15" s="40" t="str">
        <f t="array" ref="E15">INDEX('HelpDesk Data - 1'!$A$1:$M$636,MATCH('Reverse LOOKUP'!$A15,'HelpDesk Data - 1'!$E$1:$E$636,0),MATCH('Reverse LOOKUP'!E$1,'HelpDesk Data - 1'!$A$1:$M$1,0))</f>
        <v>Satellite A305</v>
      </c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18.0" customHeight="1">
      <c r="A16" s="30" t="s">
        <v>1759</v>
      </c>
      <c r="B16" s="40" t="str">
        <f t="array" ref="B16">INDEX('HelpDesk Data - 1'!$A$1:$M$636,MATCH('Reverse LOOKUP'!$A16,'HelpDesk Data - 1'!$E$1:$E$636,0),MATCH('Reverse LOOKUP'!B$1,'HelpDesk Data - 1'!$A$1:$M$1,0))</f>
        <v>Laptop</v>
      </c>
      <c r="C16" s="40" t="str">
        <f t="array" ref="C16">INDEX('HelpDesk Data - 1'!$A$1:$M$636,MATCH('Reverse LOOKUP'!$A16,'HelpDesk Data - 1'!$E$1:$E$636,0),MATCH('Reverse LOOKUP'!C$1,'HelpDesk Data - 1'!$A$1:$M$1,0))</f>
        <v>Ajay </v>
      </c>
      <c r="D16" s="40" t="str">
        <f t="array" ref="D16">INDEX('HelpDesk Data - 1'!$A$1:$M$636,MATCH('Reverse LOOKUP'!$A16,'HelpDesk Data - 1'!$E$1:$E$636,0),MATCH('Reverse LOOKUP'!D$1,'HelpDesk Data - 1'!$A$1:$M$1,0))</f>
        <v>Delhi </v>
      </c>
      <c r="E16" s="40" t="str">
        <f t="array" ref="E16">INDEX('HelpDesk Data - 1'!$A$1:$M$636,MATCH('Reverse LOOKUP'!$A16,'HelpDesk Data - 1'!$E$1:$E$636,0),MATCH('Reverse LOOKUP'!E$1,'HelpDesk Data - 1'!$A$1:$M$1,0))</f>
        <v>Satellite M200</v>
      </c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ht="18.0" customHeight="1">
      <c r="A17" s="30" t="s">
        <v>2221</v>
      </c>
      <c r="B17" s="40"/>
      <c r="C17" s="40"/>
      <c r="D17" s="40"/>
      <c r="E17" s="4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ht="18.0" customHeight="1">
      <c r="A18" s="30" t="s">
        <v>1563</v>
      </c>
      <c r="B18" s="40"/>
      <c r="C18" s="40"/>
      <c r="D18" s="40"/>
      <c r="E18" s="4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ht="18.0" customHeight="1">
      <c r="A19" s="30" t="s">
        <v>1622</v>
      </c>
      <c r="B19" s="40"/>
      <c r="C19" s="40"/>
      <c r="D19" s="40"/>
      <c r="E19" s="4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ht="18.0" customHeight="1">
      <c r="A20" s="30" t="s">
        <v>2256</v>
      </c>
      <c r="B20" s="40"/>
      <c r="C20" s="40"/>
      <c r="D20" s="40"/>
      <c r="E20" s="4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18.0" customHeight="1">
      <c r="A21" s="30" t="s">
        <v>1939</v>
      </c>
      <c r="B21" s="40"/>
      <c r="C21" s="40"/>
      <c r="D21" s="40"/>
      <c r="E21" s="4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ht="18.0" customHeight="1">
      <c r="A22" s="30" t="s">
        <v>1270</v>
      </c>
      <c r="B22" s="40"/>
      <c r="C22" s="40"/>
      <c r="D22" s="40"/>
      <c r="E22" s="4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ht="18.0" customHeight="1">
      <c r="A23" s="30" t="s">
        <v>1763</v>
      </c>
      <c r="B23" s="40"/>
      <c r="C23" s="40"/>
      <c r="D23" s="40"/>
      <c r="E23" s="4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18.0" customHeight="1">
      <c r="A24" s="65" t="s">
        <v>916</v>
      </c>
      <c r="B24" s="40"/>
      <c r="C24" s="40"/>
      <c r="D24" s="40"/>
      <c r="E24" s="4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18.0" customHeight="1">
      <c r="A25" s="30" t="s">
        <v>2325</v>
      </c>
      <c r="B25" s="40"/>
      <c r="C25" s="40"/>
      <c r="D25" s="40"/>
      <c r="E25" s="4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18.0" customHeight="1">
      <c r="A26" s="30" t="s">
        <v>1274</v>
      </c>
      <c r="B26" s="40"/>
      <c r="C26" s="40"/>
      <c r="D26" s="40"/>
      <c r="E26" s="4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18.0" customHeight="1">
      <c r="A27" s="30" t="s">
        <v>1396</v>
      </c>
      <c r="B27" s="40"/>
      <c r="C27" s="40"/>
      <c r="D27" s="40"/>
      <c r="E27" s="4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18.0" customHeight="1">
      <c r="A28" s="30" t="s">
        <v>1164</v>
      </c>
      <c r="B28" s="40"/>
      <c r="C28" s="40"/>
      <c r="D28" s="40"/>
      <c r="E28" s="4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18.0" customHeight="1">
      <c r="A29" s="30" t="s">
        <v>1745</v>
      </c>
      <c r="B29" s="40"/>
      <c r="C29" s="40"/>
      <c r="D29" s="40"/>
      <c r="E29" s="4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18.0" customHeight="1">
      <c r="A30" s="30" t="s">
        <v>1749</v>
      </c>
      <c r="B30" s="40"/>
      <c r="C30" s="40"/>
      <c r="D30" s="40"/>
      <c r="E30" s="4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18.0" customHeight="1">
      <c r="A31" s="30" t="s">
        <v>1833</v>
      </c>
      <c r="B31" s="40"/>
      <c r="C31" s="40"/>
      <c r="D31" s="40"/>
      <c r="E31" s="4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8.0" customHeight="1">
      <c r="A32" s="30" t="s">
        <v>1990</v>
      </c>
      <c r="B32" s="40"/>
      <c r="C32" s="40"/>
      <c r="D32" s="40"/>
      <c r="E32" s="4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8.0" customHeight="1">
      <c r="A33" s="30" t="s">
        <v>2235</v>
      </c>
      <c r="B33" s="40"/>
      <c r="C33" s="40"/>
      <c r="D33" s="40"/>
      <c r="E33" s="4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8.0" customHeight="1">
      <c r="A34" s="30" t="s">
        <v>1050</v>
      </c>
      <c r="B34" s="40"/>
      <c r="C34" s="40"/>
      <c r="D34" s="40"/>
      <c r="E34" s="4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8.0" customHeight="1">
      <c r="A35" s="30" t="s">
        <v>1224</v>
      </c>
      <c r="B35" s="40"/>
      <c r="C35" s="40"/>
      <c r="D35" s="40"/>
      <c r="E35" s="4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8.0" customHeight="1">
      <c r="A36" s="30" t="s">
        <v>1118</v>
      </c>
      <c r="B36" s="40"/>
      <c r="C36" s="40"/>
      <c r="D36" s="40"/>
      <c r="E36" s="4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8.0" customHeight="1">
      <c r="A37" s="65" t="s">
        <v>968</v>
      </c>
      <c r="B37" s="40"/>
      <c r="C37" s="40"/>
      <c r="D37" s="40"/>
      <c r="E37" s="4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8.0" customHeight="1">
      <c r="A38" s="30" t="s">
        <v>1946</v>
      </c>
      <c r="B38" s="40"/>
      <c r="C38" s="40"/>
      <c r="D38" s="40"/>
      <c r="E38" s="4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8.0" customHeight="1">
      <c r="A39" s="30" t="s">
        <v>1677</v>
      </c>
      <c r="B39" s="40"/>
      <c r="C39" s="40"/>
      <c r="D39" s="40"/>
      <c r="E39" s="4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8.0" customHeight="1">
      <c r="A40" s="30" t="s">
        <v>1863</v>
      </c>
      <c r="B40" s="40"/>
      <c r="C40" s="40"/>
      <c r="D40" s="40"/>
      <c r="E40" s="4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8.0" customHeight="1">
      <c r="A41" s="65" t="s">
        <v>900</v>
      </c>
      <c r="B41" s="40"/>
      <c r="C41" s="40"/>
      <c r="D41" s="40"/>
      <c r="E41" s="4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8.0" customHeight="1">
      <c r="A42" s="30" t="s">
        <v>1413</v>
      </c>
      <c r="B42" s="40"/>
      <c r="C42" s="40"/>
      <c r="D42" s="40"/>
      <c r="E42" s="4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8.0" customHeight="1">
      <c r="A43" s="30" t="s">
        <v>1593</v>
      </c>
      <c r="B43" s="40"/>
      <c r="C43" s="40"/>
      <c r="D43" s="40"/>
      <c r="E43" s="4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8.0" customHeight="1">
      <c r="A44" s="30" t="s">
        <v>1338</v>
      </c>
      <c r="B44" s="40"/>
      <c r="C44" s="40"/>
      <c r="D44" s="40"/>
      <c r="E44" s="4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8.0" customHeight="1">
      <c r="A45" s="30" t="s">
        <v>1619</v>
      </c>
      <c r="B45" s="40"/>
      <c r="C45" s="40"/>
      <c r="D45" s="40"/>
      <c r="E45" s="4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ht="18.0" customHeight="1">
      <c r="A46" s="30" t="s">
        <v>1404</v>
      </c>
      <c r="B46" s="40"/>
      <c r="C46" s="40"/>
      <c r="D46" s="40"/>
      <c r="E46" s="4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ht="18.0" customHeight="1">
      <c r="A47" s="30" t="s">
        <v>2304</v>
      </c>
      <c r="B47" s="40"/>
      <c r="C47" s="40"/>
      <c r="D47" s="40"/>
      <c r="E47" s="4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ht="18.0" customHeight="1">
      <c r="A48" s="30" t="s">
        <v>2061</v>
      </c>
      <c r="B48" s="40"/>
      <c r="C48" s="40"/>
      <c r="D48" s="40"/>
      <c r="E48" s="4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ht="18.0" customHeight="1">
      <c r="A49" s="30" t="s">
        <v>1307</v>
      </c>
      <c r="B49" s="40"/>
      <c r="C49" s="40"/>
      <c r="D49" s="40"/>
      <c r="E49" s="4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ht="18.0" customHeight="1">
      <c r="A50" s="30" t="s">
        <v>1717</v>
      </c>
      <c r="B50" s="40"/>
      <c r="C50" s="40"/>
      <c r="D50" s="40"/>
      <c r="E50" s="4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ht="18.0" customHeight="1">
      <c r="A51" s="30" t="s">
        <v>1432</v>
      </c>
      <c r="B51" s="40"/>
      <c r="C51" s="40"/>
      <c r="D51" s="40"/>
      <c r="E51" s="4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ht="18.0" customHeight="1">
      <c r="A52" s="30" t="s">
        <v>2276</v>
      </c>
      <c r="B52" s="40"/>
      <c r="C52" s="40"/>
      <c r="D52" s="40"/>
      <c r="E52" s="4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ht="18.0" customHeight="1">
      <c r="A53" s="30" t="s">
        <v>1708</v>
      </c>
      <c r="B53" s="40"/>
      <c r="C53" s="40"/>
      <c r="D53" s="40"/>
      <c r="E53" s="4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ht="18.0" customHeight="1">
      <c r="A54" s="30" t="s">
        <v>1319</v>
      </c>
      <c r="B54" s="40"/>
      <c r="C54" s="40"/>
      <c r="D54" s="40"/>
      <c r="E54" s="4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ht="18.0" customHeight="1">
      <c r="A55" s="30" t="s">
        <v>1503</v>
      </c>
      <c r="B55" s="40"/>
      <c r="C55" s="40"/>
      <c r="D55" s="40"/>
      <c r="E55" s="4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ht="18.0" customHeight="1">
      <c r="A56" s="30" t="s">
        <v>1663</v>
      </c>
      <c r="B56" s="40"/>
      <c r="C56" s="40"/>
      <c r="D56" s="40"/>
      <c r="E56" s="4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ht="18.0" customHeight="1">
      <c r="A57" s="30" t="s">
        <v>1070</v>
      </c>
      <c r="B57" s="40"/>
      <c r="C57" s="40"/>
      <c r="D57" s="40"/>
      <c r="E57" s="4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18.0" customHeight="1">
      <c r="A58" s="30" t="s">
        <v>1838</v>
      </c>
      <c r="B58" s="40"/>
      <c r="C58" s="40"/>
      <c r="D58" s="40"/>
      <c r="E58" s="4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18.0" customHeight="1">
      <c r="A59" s="30" t="s">
        <v>2122</v>
      </c>
      <c r="B59" s="40"/>
      <c r="C59" s="40"/>
      <c r="D59" s="40"/>
      <c r="E59" s="4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ht="18.0" customHeight="1">
      <c r="A60" s="30" t="s">
        <v>1055</v>
      </c>
      <c r="B60" s="40"/>
      <c r="C60" s="40"/>
      <c r="D60" s="40"/>
      <c r="E60" s="4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ht="18.0" customHeight="1">
      <c r="A61" s="30" t="s">
        <v>1609</v>
      </c>
      <c r="B61" s="40"/>
      <c r="C61" s="40"/>
      <c r="D61" s="40"/>
      <c r="E61" s="4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ht="18.0" customHeight="1">
      <c r="A62" s="30" t="s">
        <v>1935</v>
      </c>
      <c r="B62" s="40"/>
      <c r="C62" s="40"/>
      <c r="D62" s="40"/>
      <c r="E62" s="4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ht="18.0" customHeight="1">
      <c r="A63" s="30" t="s">
        <v>1796</v>
      </c>
      <c r="B63" s="40"/>
      <c r="C63" s="40"/>
      <c r="D63" s="40"/>
      <c r="E63" s="4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ht="18.0" customHeight="1">
      <c r="A64" s="30" t="s">
        <v>1323</v>
      </c>
      <c r="B64" s="40"/>
      <c r="C64" s="40"/>
      <c r="D64" s="40"/>
      <c r="E64" s="4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ht="18.0" customHeight="1">
      <c r="A65" s="65" t="s">
        <v>945</v>
      </c>
      <c r="B65" s="40"/>
      <c r="C65" s="40"/>
      <c r="D65" s="40"/>
      <c r="E65" s="4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ht="18.0" customHeight="1">
      <c r="A66" s="30" t="s">
        <v>1123</v>
      </c>
      <c r="B66" s="40"/>
      <c r="C66" s="40"/>
      <c r="D66" s="40"/>
      <c r="E66" s="4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ht="18.0" customHeight="1">
      <c r="A67" s="30" t="s">
        <v>1957</v>
      </c>
      <c r="B67" s="40"/>
      <c r="C67" s="40"/>
      <c r="D67" s="40"/>
      <c r="E67" s="4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ht="18.0" customHeight="1">
      <c r="A68" s="30" t="s">
        <v>2008</v>
      </c>
      <c r="B68" s="40"/>
      <c r="C68" s="40"/>
      <c r="D68" s="40"/>
      <c r="E68" s="4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ht="18.0" customHeight="1">
      <c r="A69" s="30" t="s">
        <v>2314</v>
      </c>
      <c r="B69" s="40"/>
      <c r="C69" s="40"/>
      <c r="D69" s="40"/>
      <c r="E69" s="4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ht="18.0" customHeight="1">
      <c r="A70" s="30" t="s">
        <v>1729</v>
      </c>
      <c r="B70" s="40"/>
      <c r="C70" s="40"/>
      <c r="D70" s="40"/>
      <c r="E70" s="4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ht="18.0" customHeight="1">
      <c r="A71" s="30" t="s">
        <v>1524</v>
      </c>
      <c r="B71" s="40"/>
      <c r="C71" s="40"/>
      <c r="D71" s="40"/>
      <c r="E71" s="4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ht="18.0" customHeight="1">
      <c r="A72" s="65" t="s">
        <v>842</v>
      </c>
      <c r="B72" s="40"/>
      <c r="C72" s="40"/>
      <c r="D72" s="40"/>
      <c r="E72" s="4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ht="18.0" customHeight="1">
      <c r="A73" s="30" t="s">
        <v>1985</v>
      </c>
      <c r="B73" s="40"/>
      <c r="C73" s="40"/>
      <c r="D73" s="40"/>
      <c r="E73" s="4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ht="18.0" customHeight="1">
      <c r="A74" s="30" t="s">
        <v>2261</v>
      </c>
      <c r="B74" s="40"/>
      <c r="C74" s="40"/>
      <c r="D74" s="40"/>
      <c r="E74" s="4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8.0" customHeight="1">
      <c r="A75" s="30" t="s">
        <v>1520</v>
      </c>
      <c r="B75" s="40"/>
      <c r="C75" s="40"/>
      <c r="D75" s="40"/>
      <c r="E75" s="4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ht="18.0" customHeight="1">
      <c r="A76" s="30" t="s">
        <v>2010</v>
      </c>
      <c r="B76" s="40"/>
      <c r="C76" s="40"/>
      <c r="D76" s="40"/>
      <c r="E76" s="4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ht="18.75" customHeight="1">
      <c r="A77" s="30" t="s">
        <v>2072</v>
      </c>
      <c r="B77" s="40"/>
      <c r="C77" s="40"/>
      <c r="D77" s="40"/>
      <c r="E77" s="4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ht="18.0" customHeight="1">
      <c r="A78" s="30" t="s">
        <v>1846</v>
      </c>
      <c r="B78" s="40"/>
      <c r="C78" s="40"/>
      <c r="D78" s="40"/>
      <c r="E78" s="4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ht="18.0" customHeight="1">
      <c r="A79" s="30" t="s">
        <v>1485</v>
      </c>
      <c r="B79" s="40"/>
      <c r="C79" s="40"/>
      <c r="D79" s="40"/>
      <c r="E79" s="4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ht="18.0" customHeight="1">
      <c r="A80" s="30" t="s">
        <v>1871</v>
      </c>
      <c r="B80" s="40"/>
      <c r="C80" s="40"/>
      <c r="D80" s="40"/>
      <c r="E80" s="4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ht="18.0" customHeight="1">
      <c r="A81" s="30" t="s">
        <v>1640</v>
      </c>
      <c r="B81" s="40"/>
      <c r="C81" s="40"/>
      <c r="D81" s="40"/>
      <c r="E81" s="4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ht="18.0" customHeight="1">
      <c r="A82" s="30" t="s">
        <v>2286</v>
      </c>
      <c r="B82" s="40"/>
      <c r="C82" s="40"/>
      <c r="D82" s="40"/>
      <c r="E82" s="4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18.0" customHeight="1">
      <c r="A83" s="30" t="s">
        <v>2136</v>
      </c>
      <c r="B83" s="40"/>
      <c r="C83" s="40"/>
      <c r="D83" s="40"/>
      <c r="E83" s="4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18.0" customHeight="1">
      <c r="A84" s="30" t="s">
        <v>1461</v>
      </c>
      <c r="B84" s="40"/>
      <c r="C84" s="40"/>
      <c r="D84" s="40"/>
      <c r="E84" s="4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18.0" customHeight="1">
      <c r="A85" s="30" t="s">
        <v>2140</v>
      </c>
      <c r="B85" s="40"/>
      <c r="C85" s="40"/>
      <c r="D85" s="40"/>
      <c r="E85" s="4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ht="18.0" customHeight="1">
      <c r="A86" s="30" t="s">
        <v>1532</v>
      </c>
      <c r="B86" s="40"/>
      <c r="C86" s="40"/>
      <c r="D86" s="40"/>
      <c r="E86" s="4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ht="18.0" customHeight="1">
      <c r="A87" s="30" t="s">
        <v>1408</v>
      </c>
      <c r="B87" s="40"/>
      <c r="C87" s="40"/>
      <c r="D87" s="40"/>
      <c r="E87" s="4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ht="18.0" customHeight="1">
      <c r="A88" s="30" t="s">
        <v>2284</v>
      </c>
      <c r="B88" s="40"/>
      <c r="C88" s="40"/>
      <c r="D88" s="40"/>
      <c r="E88" s="4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ht="18.0" customHeight="1">
      <c r="A89" s="65" t="s">
        <v>921</v>
      </c>
      <c r="B89" s="40"/>
      <c r="C89" s="40"/>
      <c r="D89" s="40"/>
      <c r="E89" s="4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ht="18.0" customHeight="1">
      <c r="A90" s="30" t="s">
        <v>1143</v>
      </c>
      <c r="B90" s="40"/>
      <c r="C90" s="40"/>
      <c r="D90" s="40"/>
      <c r="E90" s="4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ht="18.0" customHeight="1">
      <c r="A91" s="30" t="s">
        <v>1152</v>
      </c>
      <c r="B91" s="40"/>
      <c r="C91" s="40"/>
      <c r="D91" s="40"/>
      <c r="E91" s="4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ht="18.0" customHeight="1">
      <c r="A92" s="30" t="s">
        <v>1024</v>
      </c>
      <c r="B92" s="40"/>
      <c r="C92" s="40"/>
      <c r="D92" s="40"/>
      <c r="E92" s="4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ht="18.0" customHeight="1">
      <c r="A93" s="30" t="s">
        <v>1244</v>
      </c>
      <c r="B93" s="40"/>
      <c r="C93" s="40"/>
      <c r="D93" s="40"/>
      <c r="E93" s="4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ht="18.0" customHeight="1">
      <c r="A94" s="30" t="s">
        <v>1610</v>
      </c>
      <c r="B94" s="40"/>
      <c r="C94" s="40"/>
      <c r="D94" s="40"/>
      <c r="E94" s="4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ht="18.0" customHeight="1">
      <c r="A95" s="30" t="s">
        <v>2329</v>
      </c>
      <c r="B95" s="40"/>
      <c r="C95" s="40"/>
      <c r="D95" s="40"/>
      <c r="E95" s="4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ht="18.0" customHeight="1">
      <c r="A96" s="30" t="s">
        <v>2086</v>
      </c>
      <c r="B96" s="40"/>
      <c r="C96" s="40"/>
      <c r="D96" s="40"/>
      <c r="E96" s="4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ht="18.0" customHeight="1">
      <c r="A97" s="30" t="s">
        <v>1689</v>
      </c>
      <c r="B97" s="40"/>
      <c r="C97" s="40"/>
      <c r="D97" s="40"/>
      <c r="E97" s="4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ht="18.0" customHeight="1">
      <c r="A98" s="65" t="s">
        <v>885</v>
      </c>
      <c r="B98" s="40"/>
      <c r="C98" s="40"/>
      <c r="D98" s="40"/>
      <c r="E98" s="4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8.0" customHeight="1">
      <c r="A99" s="30" t="s">
        <v>1400</v>
      </c>
      <c r="B99" s="40"/>
      <c r="C99" s="40"/>
      <c r="D99" s="40"/>
      <c r="E99" s="4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8.0" customHeight="1">
      <c r="A100" s="30" t="s">
        <v>1584</v>
      </c>
      <c r="B100" s="40"/>
      <c r="C100" s="40"/>
      <c r="D100" s="40"/>
      <c r="E100" s="4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8.0" customHeight="1">
      <c r="A101" s="30" t="s">
        <v>1528</v>
      </c>
      <c r="B101" s="40"/>
      <c r="C101" s="40"/>
      <c r="D101" s="40"/>
      <c r="E101" s="4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8.0" customHeight="1">
      <c r="A102" s="30" t="s">
        <v>1656</v>
      </c>
      <c r="B102" s="40"/>
      <c r="C102" s="40"/>
      <c r="D102" s="40"/>
      <c r="E102" s="4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8.0" customHeight="1">
      <c r="A103" s="30" t="s">
        <v>2194</v>
      </c>
      <c r="B103" s="40"/>
      <c r="C103" s="40"/>
      <c r="D103" s="40"/>
      <c r="E103" s="4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8.0" customHeight="1">
      <c r="A104" s="30" t="s">
        <v>1536</v>
      </c>
      <c r="B104" s="40"/>
      <c r="C104" s="40"/>
      <c r="D104" s="40"/>
      <c r="E104" s="4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8.0" customHeight="1">
      <c r="A105" s="30" t="s">
        <v>1453</v>
      </c>
      <c r="B105" s="40"/>
      <c r="C105" s="40"/>
      <c r="D105" s="40"/>
      <c r="E105" s="4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8.0" customHeight="1">
      <c r="A106" s="30" t="s">
        <v>1343</v>
      </c>
      <c r="B106" s="40"/>
      <c r="C106" s="40"/>
      <c r="D106" s="40"/>
      <c r="E106" s="4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8.0" customHeight="1">
      <c r="A107" s="65" t="s">
        <v>939</v>
      </c>
      <c r="B107" s="40"/>
      <c r="C107" s="40"/>
      <c r="D107" s="40"/>
      <c r="E107" s="4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8.0" customHeight="1">
      <c r="A108" s="30" t="s">
        <v>1907</v>
      </c>
      <c r="B108" s="40"/>
      <c r="C108" s="40"/>
      <c r="D108" s="40"/>
      <c r="E108" s="4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8.0" customHeight="1">
      <c r="A109" s="30" t="s">
        <v>1856</v>
      </c>
      <c r="B109" s="40"/>
      <c r="C109" s="40"/>
      <c r="D109" s="40"/>
      <c r="E109" s="4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8.0" customHeight="1">
      <c r="A110" s="65" t="s">
        <v>906</v>
      </c>
      <c r="B110" s="40"/>
      <c r="C110" s="40"/>
      <c r="D110" s="40"/>
      <c r="E110" s="4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8.0" customHeight="1">
      <c r="A111" s="30" t="s">
        <v>1867</v>
      </c>
      <c r="B111" s="40"/>
      <c r="C111" s="40"/>
      <c r="D111" s="40"/>
      <c r="E111" s="4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8.0" customHeight="1">
      <c r="A112" s="30" t="s">
        <v>1107</v>
      </c>
      <c r="B112" s="40"/>
      <c r="C112" s="40"/>
      <c r="D112" s="40"/>
      <c r="E112" s="4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8.0" customHeight="1">
      <c r="A113" s="30" t="s">
        <v>1477</v>
      </c>
      <c r="B113" s="40"/>
      <c r="C113" s="40"/>
      <c r="D113" s="40"/>
      <c r="E113" s="4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8.0" customHeight="1">
      <c r="A114" s="30" t="s">
        <v>1921</v>
      </c>
      <c r="B114" s="40"/>
      <c r="C114" s="40"/>
      <c r="D114" s="40"/>
      <c r="E114" s="4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8.0" customHeight="1">
      <c r="A115" s="30" t="s">
        <v>2080</v>
      </c>
      <c r="B115" s="40"/>
      <c r="C115" s="40"/>
      <c r="D115" s="40"/>
      <c r="E115" s="4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8.0" customHeight="1">
      <c r="A116" s="30" t="s">
        <v>2207</v>
      </c>
      <c r="B116" s="40"/>
      <c r="C116" s="40"/>
      <c r="D116" s="40"/>
      <c r="E116" s="4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8.0" customHeight="1">
      <c r="A117" s="30" t="s">
        <v>1817</v>
      </c>
      <c r="B117" s="40"/>
      <c r="C117" s="40"/>
      <c r="D117" s="40"/>
      <c r="E117" s="4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8.0" customHeight="1">
      <c r="A118" s="30" t="s">
        <v>2272</v>
      </c>
      <c r="B118" s="40"/>
      <c r="C118" s="40"/>
      <c r="D118" s="40"/>
      <c r="E118" s="4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8.0" customHeight="1">
      <c r="A119" s="30" t="s">
        <v>1804</v>
      </c>
      <c r="B119" s="40"/>
      <c r="C119" s="40"/>
      <c r="D119" s="40"/>
      <c r="E119" s="4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8.0" customHeight="1">
      <c r="A120" s="30" t="s">
        <v>977</v>
      </c>
      <c r="B120" s="40"/>
      <c r="C120" s="40"/>
      <c r="D120" s="40"/>
      <c r="E120" s="4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8.0" customHeight="1">
      <c r="A121" s="30" t="s">
        <v>2014</v>
      </c>
      <c r="B121" s="40"/>
      <c r="C121" s="40"/>
      <c r="D121" s="40"/>
      <c r="E121" s="4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8.0" customHeight="1">
      <c r="A122" s="30" t="s">
        <v>2045</v>
      </c>
      <c r="B122" s="40"/>
      <c r="C122" s="40"/>
      <c r="D122" s="40"/>
      <c r="E122" s="4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8.0" customHeight="1">
      <c r="A123" s="30" t="s">
        <v>1001</v>
      </c>
      <c r="B123" s="40"/>
      <c r="C123" s="40"/>
      <c r="D123" s="40"/>
      <c r="E123" s="4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8.0" customHeight="1">
      <c r="A124" s="65" t="s">
        <v>949</v>
      </c>
      <c r="B124" s="40"/>
      <c r="C124" s="40"/>
      <c r="D124" s="40"/>
      <c r="E124" s="4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8.0" customHeight="1">
      <c r="A125" s="30" t="s">
        <v>2294</v>
      </c>
      <c r="B125" s="40"/>
      <c r="C125" s="40"/>
      <c r="D125" s="40"/>
      <c r="E125" s="4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8.0" customHeight="1">
      <c r="A126" s="30" t="s">
        <v>1681</v>
      </c>
      <c r="B126" s="40"/>
      <c r="C126" s="40"/>
      <c r="D126" s="40"/>
      <c r="E126" s="4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8.0" customHeight="1">
      <c r="A127" s="30" t="s">
        <v>2198</v>
      </c>
      <c r="B127" s="40"/>
      <c r="C127" s="40"/>
      <c r="D127" s="40"/>
      <c r="E127" s="4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8.0" customHeight="1">
      <c r="A128" s="30" t="s">
        <v>1087</v>
      </c>
      <c r="B128" s="40"/>
      <c r="C128" s="40"/>
      <c r="D128" s="40"/>
      <c r="E128" s="4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8.0" customHeight="1">
      <c r="A129" s="30" t="s">
        <v>1548</v>
      </c>
      <c r="B129" s="40"/>
      <c r="C129" s="40"/>
      <c r="D129" s="40"/>
      <c r="E129" s="4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8.0" customHeight="1">
      <c r="A130" s="30" t="s">
        <v>1825</v>
      </c>
      <c r="B130" s="40"/>
      <c r="C130" s="40"/>
      <c r="D130" s="40"/>
      <c r="E130" s="4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8.0" customHeight="1">
      <c r="A131" s="30" t="s">
        <v>1418</v>
      </c>
      <c r="B131" s="40"/>
      <c r="C131" s="40"/>
      <c r="D131" s="40"/>
      <c r="E131" s="4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8.0" customHeight="1">
      <c r="A132" s="30" t="s">
        <v>1738</v>
      </c>
      <c r="B132" s="40"/>
      <c r="C132" s="40"/>
      <c r="D132" s="40"/>
      <c r="E132" s="4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8.0" customHeight="1">
      <c r="A133" s="30" t="s">
        <v>1813</v>
      </c>
      <c r="B133" s="40"/>
      <c r="C133" s="40"/>
      <c r="D133" s="40"/>
      <c r="E133" s="4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8.0" customHeight="1">
      <c r="A134" s="30" t="s">
        <v>1423</v>
      </c>
      <c r="B134" s="40"/>
      <c r="C134" s="40"/>
      <c r="D134" s="40"/>
      <c r="E134" s="4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8.0" customHeight="1">
      <c r="A135" s="30" t="s">
        <v>1382</v>
      </c>
      <c r="B135" s="40"/>
      <c r="C135" s="40"/>
      <c r="D135" s="40"/>
      <c r="E135" s="4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8.0" customHeight="1">
      <c r="A136" s="30" t="s">
        <v>2005</v>
      </c>
      <c r="B136" s="40"/>
      <c r="C136" s="40"/>
      <c r="D136" s="40"/>
      <c r="E136" s="4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8.0" customHeight="1">
      <c r="A137" s="30" t="s">
        <v>2280</v>
      </c>
      <c r="B137" s="40"/>
      <c r="C137" s="40"/>
      <c r="D137" s="40"/>
      <c r="E137" s="4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8.0" customHeight="1">
      <c r="A138" s="30" t="s">
        <v>2309</v>
      </c>
      <c r="B138" s="40"/>
      <c r="C138" s="40"/>
      <c r="D138" s="40"/>
      <c r="E138" s="4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8.0" customHeight="1">
      <c r="A139" s="30" t="s">
        <v>1697</v>
      </c>
      <c r="B139" s="40"/>
      <c r="C139" s="40"/>
      <c r="D139" s="40"/>
      <c r="E139" s="4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8.0" customHeight="1">
      <c r="A140" s="65" t="s">
        <v>895</v>
      </c>
      <c r="B140" s="40"/>
      <c r="C140" s="40"/>
      <c r="D140" s="40"/>
      <c r="E140" s="4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8.0" customHeight="1">
      <c r="A141" s="30" t="s">
        <v>1800</v>
      </c>
      <c r="B141" s="40"/>
      <c r="C141" s="40"/>
      <c r="D141" s="40"/>
      <c r="E141" s="4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8.0" customHeight="1">
      <c r="A142" s="30" t="s">
        <v>1437</v>
      </c>
      <c r="B142" s="40"/>
      <c r="C142" s="40"/>
      <c r="D142" s="40"/>
      <c r="E142" s="4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8.0" customHeight="1">
      <c r="A143" s="30" t="s">
        <v>1775</v>
      </c>
      <c r="B143" s="40"/>
      <c r="C143" s="40"/>
      <c r="D143" s="40"/>
      <c r="E143" s="4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8.0" customHeight="1">
      <c r="A144" s="30" t="s">
        <v>1495</v>
      </c>
      <c r="B144" s="40"/>
      <c r="C144" s="40"/>
      <c r="D144" s="40"/>
      <c r="E144" s="4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8.0" customHeight="1">
      <c r="A145" s="30" t="s">
        <v>1751</v>
      </c>
      <c r="B145" s="40"/>
      <c r="C145" s="40"/>
      <c r="D145" s="40"/>
      <c r="E145" s="4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8.0" customHeight="1">
      <c r="A146" s="30" t="s">
        <v>2090</v>
      </c>
      <c r="B146" s="40"/>
      <c r="C146" s="40"/>
      <c r="D146" s="40"/>
      <c r="E146" s="4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8.0" customHeight="1">
      <c r="A147" s="30" t="s">
        <v>1926</v>
      </c>
      <c r="B147" s="40"/>
      <c r="C147" s="40"/>
      <c r="D147" s="40"/>
      <c r="E147" s="4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8.0" customHeight="1">
      <c r="A148" s="30" t="s">
        <v>2158</v>
      </c>
      <c r="B148" s="40"/>
      <c r="C148" s="40"/>
      <c r="D148" s="40"/>
      <c r="E148" s="4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8.0" customHeight="1">
      <c r="A149" s="30" t="s">
        <v>1078</v>
      </c>
      <c r="B149" s="40"/>
      <c r="C149" s="40"/>
      <c r="D149" s="40"/>
      <c r="E149" s="4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8.0" customHeight="1">
      <c r="A150" s="30" t="s">
        <v>1235</v>
      </c>
      <c r="B150" s="40"/>
      <c r="C150" s="40"/>
      <c r="D150" s="40"/>
      <c r="E150" s="4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8.0" customHeight="1">
      <c r="A151" s="30" t="s">
        <v>1975</v>
      </c>
      <c r="B151" s="40"/>
      <c r="C151" s="40"/>
      <c r="D151" s="40"/>
      <c r="E151" s="4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8.0" customHeight="1">
      <c r="A152" s="30" t="s">
        <v>837</v>
      </c>
      <c r="B152" s="40"/>
      <c r="C152" s="40"/>
      <c r="D152" s="40"/>
      <c r="E152" s="4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8.0" customHeight="1">
      <c r="A153" s="30" t="s">
        <v>2107</v>
      </c>
      <c r="B153" s="40"/>
      <c r="C153" s="40"/>
      <c r="D153" s="40"/>
      <c r="E153" s="4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8.0" customHeight="1">
      <c r="A154" s="30" t="s">
        <v>1671</v>
      </c>
      <c r="B154" s="40"/>
      <c r="C154" s="40"/>
      <c r="D154" s="40"/>
      <c r="E154" s="4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8.0" customHeight="1">
      <c r="A155" s="30" t="s">
        <v>1551</v>
      </c>
      <c r="B155" s="40"/>
      <c r="C155" s="40"/>
      <c r="D155" s="40"/>
      <c r="E155" s="4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8.0" customHeight="1">
      <c r="A156" s="30" t="s">
        <v>2225</v>
      </c>
      <c r="B156" s="40"/>
      <c r="C156" s="40"/>
      <c r="D156" s="40"/>
      <c r="E156" s="4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8.0" customHeight="1">
      <c r="A157" s="30" t="s">
        <v>1685</v>
      </c>
      <c r="B157" s="40"/>
      <c r="C157" s="40"/>
      <c r="D157" s="40"/>
      <c r="E157" s="4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8.0" customHeight="1">
      <c r="A158" s="30" t="s">
        <v>1314</v>
      </c>
      <c r="B158" s="40"/>
      <c r="C158" s="40"/>
      <c r="D158" s="40"/>
      <c r="E158" s="4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8.0" customHeight="1">
      <c r="A159" s="30" t="s">
        <v>2244</v>
      </c>
      <c r="B159" s="40"/>
      <c r="C159" s="40"/>
      <c r="D159" s="40"/>
      <c r="E159" s="4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8.0" customHeight="1">
      <c r="A160" s="30" t="s">
        <v>1132</v>
      </c>
      <c r="B160" s="40"/>
      <c r="C160" s="40"/>
      <c r="D160" s="40"/>
      <c r="E160" s="4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8.0" customHeight="1">
      <c r="A161" s="30" t="s">
        <v>2155</v>
      </c>
      <c r="B161" s="40"/>
      <c r="C161" s="40"/>
      <c r="D161" s="40"/>
      <c r="E161" s="4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8.0" customHeight="1">
      <c r="A162" s="30" t="s">
        <v>1161</v>
      </c>
      <c r="B162" s="40"/>
      <c r="C162" s="40"/>
      <c r="D162" s="40"/>
      <c r="E162" s="4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8.0" customHeight="1">
      <c r="A163" s="30" t="s">
        <v>1843</v>
      </c>
      <c r="B163" s="40"/>
      <c r="C163" s="40"/>
      <c r="D163" s="40"/>
      <c r="E163" s="4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8.0" customHeight="1">
      <c r="A164" s="30" t="s">
        <v>1544</v>
      </c>
      <c r="B164" s="40"/>
      <c r="C164" s="40"/>
      <c r="D164" s="40"/>
      <c r="E164" s="4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8.0" customHeight="1">
      <c r="A165" s="30" t="s">
        <v>1570</v>
      </c>
      <c r="B165" s="40"/>
      <c r="C165" s="40"/>
      <c r="D165" s="40"/>
      <c r="E165" s="4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8.0" customHeight="1">
      <c r="A166" s="30" t="s">
        <v>1579</v>
      </c>
      <c r="B166" s="40"/>
      <c r="C166" s="40"/>
      <c r="D166" s="40"/>
      <c r="E166" s="4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8.0" customHeight="1">
      <c r="A167" s="30" t="s">
        <v>1371</v>
      </c>
      <c r="B167" s="40"/>
      <c r="C167" s="40"/>
      <c r="D167" s="40"/>
      <c r="E167" s="4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8.0" customHeight="1">
      <c r="A168" s="30" t="s">
        <v>1721</v>
      </c>
      <c r="B168" s="40"/>
      <c r="C168" s="40"/>
      <c r="D168" s="40"/>
      <c r="E168" s="4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8.0" customHeight="1">
      <c r="A169" s="30" t="s">
        <v>1540</v>
      </c>
      <c r="B169" s="40"/>
      <c r="C169" s="40"/>
      <c r="D169" s="40"/>
      <c r="E169" s="4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8.0" customHeight="1">
      <c r="A170" s="30" t="s">
        <v>1615</v>
      </c>
      <c r="B170" s="40"/>
      <c r="C170" s="40"/>
      <c r="D170" s="40"/>
      <c r="E170" s="4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8.0" customHeight="1">
      <c r="A171" s="30" t="s">
        <v>2056</v>
      </c>
      <c r="B171" s="40"/>
      <c r="C171" s="40"/>
      <c r="D171" s="40"/>
      <c r="E171" s="4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8.0" customHeight="1">
      <c r="A172" s="30" t="s">
        <v>1659</v>
      </c>
      <c r="B172" s="40"/>
      <c r="C172" s="40"/>
      <c r="D172" s="40"/>
      <c r="E172" s="4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8.0" customHeight="1">
      <c r="A173" s="30" t="s">
        <v>2297</v>
      </c>
      <c r="B173" s="40"/>
      <c r="C173" s="40"/>
      <c r="D173" s="40"/>
      <c r="E173" s="4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8.0" customHeight="1">
      <c r="A174" s="30" t="s">
        <v>1102</v>
      </c>
      <c r="B174" s="40"/>
      <c r="C174" s="40"/>
      <c r="D174" s="40"/>
      <c r="E174" s="4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8.0" customHeight="1">
      <c r="A175" s="30" t="s">
        <v>1699</v>
      </c>
      <c r="B175" s="40"/>
      <c r="C175" s="40"/>
      <c r="D175" s="40"/>
      <c r="E175" s="4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8.0" customHeight="1">
      <c r="A176" s="30" t="s">
        <v>997</v>
      </c>
      <c r="B176" s="40"/>
      <c r="C176" s="40"/>
      <c r="D176" s="40"/>
      <c r="E176" s="4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8.0" customHeight="1">
      <c r="A177" s="30" t="s">
        <v>1390</v>
      </c>
      <c r="B177" s="40"/>
      <c r="C177" s="40"/>
      <c r="D177" s="40"/>
      <c r="E177" s="4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8.0" customHeight="1">
      <c r="A178" s="30" t="s">
        <v>2172</v>
      </c>
      <c r="B178" s="40"/>
      <c r="C178" s="40"/>
      <c r="D178" s="40"/>
      <c r="E178" s="4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8.0" customHeight="1">
      <c r="A179" s="30" t="s">
        <v>1733</v>
      </c>
      <c r="B179" s="40"/>
      <c r="C179" s="40"/>
      <c r="D179" s="40"/>
      <c r="E179" s="4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8.0" customHeight="1">
      <c r="A180" s="30" t="s">
        <v>1136</v>
      </c>
      <c r="B180" s="40"/>
      <c r="C180" s="40"/>
      <c r="D180" s="40"/>
      <c r="E180" s="4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8.0" customHeight="1">
      <c r="A181" s="30" t="s">
        <v>2050</v>
      </c>
      <c r="B181" s="40"/>
      <c r="C181" s="40"/>
      <c r="D181" s="40"/>
      <c r="E181" s="4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8.0" customHeight="1">
      <c r="A182" s="30" t="s">
        <v>1508</v>
      </c>
      <c r="B182" s="40"/>
      <c r="C182" s="40"/>
      <c r="D182" s="40"/>
      <c r="E182" s="4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8.0" customHeight="1">
      <c r="A183" s="65" t="s">
        <v>959</v>
      </c>
      <c r="B183" s="40"/>
      <c r="C183" s="40"/>
      <c r="D183" s="40"/>
      <c r="E183" s="4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8.0" customHeight="1">
      <c r="A184" s="30" t="s">
        <v>1559</v>
      </c>
      <c r="B184" s="40"/>
      <c r="C184" s="40"/>
      <c r="D184" s="40"/>
      <c r="E184" s="4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8.0" customHeight="1">
      <c r="A185" s="30" t="s">
        <v>1674</v>
      </c>
      <c r="B185" s="40"/>
      <c r="C185" s="40"/>
      <c r="D185" s="40"/>
      <c r="E185" s="4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8.0" customHeight="1">
      <c r="A186" s="30" t="s">
        <v>1771</v>
      </c>
      <c r="B186" s="40"/>
      <c r="C186" s="40"/>
      <c r="D186" s="40"/>
      <c r="E186" s="4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8.0" customHeight="1">
      <c r="A187" s="30" t="s">
        <v>2317</v>
      </c>
      <c r="B187" s="40"/>
      <c r="C187" s="40"/>
      <c r="D187" s="40"/>
      <c r="E187" s="4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8.0" customHeight="1">
      <c r="A188" s="30" t="s">
        <v>1139</v>
      </c>
      <c r="B188" s="40"/>
      <c r="C188" s="40"/>
      <c r="D188" s="40"/>
      <c r="E188" s="4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8.0" customHeight="1">
      <c r="A189" s="30" t="s">
        <v>1667</v>
      </c>
      <c r="B189" s="40"/>
      <c r="C189" s="40"/>
      <c r="D189" s="40"/>
      <c r="E189" s="4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8.0" customHeight="1">
      <c r="A190" s="30" t="s">
        <v>1353</v>
      </c>
      <c r="B190" s="40"/>
      <c r="C190" s="40"/>
      <c r="D190" s="40"/>
      <c r="E190" s="4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8.0" customHeight="1">
      <c r="A191" s="30" t="s">
        <v>1517</v>
      </c>
      <c r="B191" s="40"/>
      <c r="C191" s="40"/>
      <c r="D191" s="40"/>
      <c r="E191" s="4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8.0" customHeight="1">
      <c r="A192" s="30" t="s">
        <v>1712</v>
      </c>
      <c r="B192" s="40"/>
      <c r="C192" s="40"/>
      <c r="D192" s="40"/>
      <c r="E192" s="4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8.0" customHeight="1">
      <c r="A193" s="30" t="s">
        <v>2041</v>
      </c>
      <c r="B193" s="40"/>
      <c r="C193" s="40"/>
      <c r="D193" s="40"/>
      <c r="E193" s="4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8.0" customHeight="1">
      <c r="A194" s="30" t="s">
        <v>1215</v>
      </c>
      <c r="B194" s="40"/>
      <c r="C194" s="40"/>
      <c r="D194" s="40"/>
      <c r="E194" s="4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8.0" customHeight="1">
      <c r="A195" s="30" t="s">
        <v>1859</v>
      </c>
      <c r="B195" s="40"/>
      <c r="C195" s="40"/>
      <c r="D195" s="40"/>
      <c r="E195" s="4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8.0" customHeight="1">
      <c r="A196" s="65" t="s">
        <v>860</v>
      </c>
      <c r="B196" s="40"/>
      <c r="C196" s="40"/>
      <c r="D196" s="40"/>
      <c r="E196" s="4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8.0" customHeight="1">
      <c r="A197" s="30" t="s">
        <v>1386</v>
      </c>
      <c r="B197" s="40"/>
      <c r="C197" s="40"/>
      <c r="D197" s="40"/>
      <c r="E197" s="4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8.0" customHeight="1">
      <c r="A198" s="30" t="s">
        <v>1602</v>
      </c>
      <c r="B198" s="40"/>
      <c r="C198" s="40"/>
      <c r="D198" s="40"/>
      <c r="E198" s="4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8.0" customHeight="1">
      <c r="A199" s="30" t="s">
        <v>2028</v>
      </c>
      <c r="B199" s="40"/>
      <c r="C199" s="40"/>
      <c r="D199" s="40"/>
      <c r="E199" s="4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8.0" customHeight="1">
      <c r="A200" s="30" t="s">
        <v>2083</v>
      </c>
      <c r="B200" s="40"/>
      <c r="C200" s="40"/>
      <c r="D200" s="40"/>
      <c r="E200" s="4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8.0" customHeight="1">
      <c r="A201" s="30" t="s">
        <v>2248</v>
      </c>
      <c r="B201" s="40"/>
      <c r="C201" s="40"/>
      <c r="D201" s="40"/>
      <c r="E201" s="4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8.0" customHeight="1">
      <c r="A202" s="30" t="s">
        <v>2177</v>
      </c>
      <c r="B202" s="40"/>
      <c r="C202" s="40"/>
      <c r="D202" s="40"/>
      <c r="E202" s="4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8.0" customHeight="1">
      <c r="A203" s="30" t="s">
        <v>991</v>
      </c>
      <c r="B203" s="40"/>
      <c r="C203" s="40"/>
      <c r="D203" s="40"/>
      <c r="E203" s="4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8.0" customHeight="1">
      <c r="A204" s="30" t="s">
        <v>2023</v>
      </c>
      <c r="B204" s="40"/>
      <c r="C204" s="40"/>
      <c r="D204" s="40"/>
      <c r="E204" s="4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8.0" customHeight="1">
      <c r="A205" s="30" t="s">
        <v>1972</v>
      </c>
      <c r="B205" s="40"/>
      <c r="C205" s="40"/>
      <c r="D205" s="40"/>
      <c r="E205" s="4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8.0" customHeight="1">
      <c r="A206" s="30" t="s">
        <v>1065</v>
      </c>
      <c r="B206" s="40"/>
      <c r="C206" s="40"/>
      <c r="D206" s="40"/>
      <c r="E206" s="4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8.0" customHeight="1">
      <c r="A207" s="30" t="s">
        <v>1219</v>
      </c>
      <c r="B207" s="40"/>
      <c r="C207" s="40"/>
      <c r="D207" s="40"/>
      <c r="E207" s="4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8.0" customHeight="1">
      <c r="A208" s="30" t="s">
        <v>2129</v>
      </c>
      <c r="B208" s="40"/>
      <c r="C208" s="40"/>
      <c r="D208" s="40"/>
      <c r="E208" s="4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8.0" customHeight="1">
      <c r="A209" s="30" t="s">
        <v>2231</v>
      </c>
      <c r="B209" s="40"/>
      <c r="C209" s="40"/>
      <c r="D209" s="40"/>
      <c r="E209" s="4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8.0" customHeight="1">
      <c r="A210" s="30" t="s">
        <v>1304</v>
      </c>
      <c r="B210" s="40"/>
      <c r="C210" s="40"/>
      <c r="D210" s="40"/>
      <c r="E210" s="4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8.0" customHeight="1">
      <c r="A211" s="30" t="s">
        <v>1368</v>
      </c>
      <c r="B211" s="40"/>
      <c r="C211" s="40"/>
      <c r="D211" s="40"/>
      <c r="E211" s="4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8.0" customHeight="1">
      <c r="A212" s="30" t="s">
        <v>1874</v>
      </c>
      <c r="B212" s="40"/>
      <c r="C212" s="40"/>
      <c r="D212" s="40"/>
      <c r="E212" s="4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8.0" customHeight="1">
      <c r="A213" s="30" t="s">
        <v>1705</v>
      </c>
      <c r="B213" s="40"/>
      <c r="C213" s="40"/>
      <c r="D213" s="40"/>
      <c r="E213" s="4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8.0" customHeight="1">
      <c r="A214" s="30" t="s">
        <v>1829</v>
      </c>
      <c r="B214" s="40"/>
      <c r="C214" s="40"/>
      <c r="D214" s="40"/>
      <c r="E214" s="4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8.0" customHeight="1">
      <c r="A215" s="30" t="s">
        <v>2104</v>
      </c>
      <c r="B215" s="40"/>
      <c r="C215" s="40"/>
      <c r="D215" s="40"/>
      <c r="E215" s="4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8.0" customHeight="1">
      <c r="A216" s="30" t="s">
        <v>1010</v>
      </c>
      <c r="B216" s="40"/>
      <c r="C216" s="40"/>
      <c r="D216" s="40"/>
      <c r="E216" s="4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8.0" customHeight="1">
      <c r="A217" s="30" t="s">
        <v>1625</v>
      </c>
      <c r="B217" s="40"/>
      <c r="C217" s="40"/>
      <c r="D217" s="40"/>
      <c r="E217" s="4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8.0" customHeight="1">
      <c r="A218" s="30" t="s">
        <v>2269</v>
      </c>
      <c r="B218" s="40"/>
      <c r="C218" s="40"/>
      <c r="D218" s="40"/>
      <c r="E218" s="4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8.0" customHeight="1">
      <c r="A219" s="30" t="s">
        <v>2187</v>
      </c>
      <c r="B219" s="40"/>
      <c r="C219" s="40"/>
      <c r="D219" s="40"/>
      <c r="E219" s="4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8.0" customHeight="1">
      <c r="A220" s="30" t="s">
        <v>2037</v>
      </c>
      <c r="B220" s="40"/>
      <c r="C220" s="40"/>
      <c r="D220" s="40"/>
      <c r="E220" s="4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8.0" customHeight="1">
      <c r="A221" s="30" t="s">
        <v>1693</v>
      </c>
      <c r="B221" s="40"/>
      <c r="C221" s="40"/>
      <c r="D221" s="40"/>
      <c r="E221" s="4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8.0" customHeight="1">
      <c r="A222" s="30" t="s">
        <v>1470</v>
      </c>
      <c r="B222" s="40"/>
      <c r="C222" s="40"/>
      <c r="D222" s="40"/>
      <c r="E222" s="4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8.0" customHeight="1">
      <c r="A223" s="30" t="s">
        <v>2000</v>
      </c>
      <c r="B223" s="40"/>
      <c r="C223" s="40"/>
      <c r="D223" s="40"/>
      <c r="E223" s="4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8.0" customHeight="1">
      <c r="A224" s="30" t="s">
        <v>2118</v>
      </c>
      <c r="B224" s="40"/>
      <c r="C224" s="40"/>
      <c r="D224" s="40"/>
      <c r="E224" s="4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8.0" customHeight="1">
      <c r="A225" s="30" t="s">
        <v>1290</v>
      </c>
      <c r="B225" s="40"/>
      <c r="C225" s="40"/>
      <c r="D225" s="40"/>
      <c r="E225" s="4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8.0" customHeight="1">
      <c r="A226" s="30" t="s">
        <v>1644</v>
      </c>
      <c r="B226" s="40"/>
      <c r="C226" s="40"/>
      <c r="D226" s="40"/>
      <c r="E226" s="4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8.0" customHeight="1">
      <c r="A227" s="30" t="s">
        <v>1020</v>
      </c>
      <c r="B227" s="40"/>
      <c r="C227" s="40"/>
      <c r="D227" s="40"/>
      <c r="E227" s="4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8.0" customHeight="1">
      <c r="A228" s="30" t="s">
        <v>1789</v>
      </c>
      <c r="B228" s="40"/>
      <c r="C228" s="40"/>
      <c r="D228" s="40"/>
      <c r="E228" s="4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8.0" customHeight="1">
      <c r="A229" s="30" t="s">
        <v>1299</v>
      </c>
      <c r="B229" s="40"/>
      <c r="C229" s="40"/>
      <c r="D229" s="40"/>
      <c r="E229" s="4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8.0" customHeight="1">
      <c r="A230" s="30" t="s">
        <v>1376</v>
      </c>
      <c r="B230" s="40"/>
      <c r="C230" s="40"/>
      <c r="D230" s="40"/>
      <c r="E230" s="4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8.0" customHeight="1">
      <c r="A231" s="30" t="s">
        <v>1784</v>
      </c>
      <c r="B231" s="40"/>
      <c r="C231" s="40"/>
      <c r="D231" s="40"/>
      <c r="E231" s="4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8.0" customHeight="1">
      <c r="A232" s="30" t="s">
        <v>1786</v>
      </c>
      <c r="B232" s="40"/>
      <c r="C232" s="40"/>
      <c r="D232" s="40"/>
      <c r="E232" s="4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8.0" customHeight="1">
      <c r="A233" s="30" t="s">
        <v>1173</v>
      </c>
      <c r="B233" s="40"/>
      <c r="C233" s="40"/>
      <c r="D233" s="40"/>
      <c r="E233" s="4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ht="18.0" customHeight="1">
      <c r="A234" s="30" t="s">
        <v>2321</v>
      </c>
      <c r="B234" s="40"/>
      <c r="C234" s="40"/>
      <c r="D234" s="40"/>
      <c r="E234" s="4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ht="18.0" customHeight="1">
      <c r="A235" s="30" t="s">
        <v>2289</v>
      </c>
      <c r="B235" s="40"/>
      <c r="C235" s="40"/>
      <c r="D235" s="40"/>
      <c r="E235" s="4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ht="18.0" customHeight="1">
      <c r="A236" s="30" t="s">
        <v>1480</v>
      </c>
      <c r="B236" s="40"/>
      <c r="C236" s="40"/>
      <c r="D236" s="40"/>
      <c r="E236" s="4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ht="18.0" customHeight="1">
      <c r="A237" s="30" t="s">
        <v>1978</v>
      </c>
      <c r="B237" s="40"/>
      <c r="C237" s="40"/>
      <c r="D237" s="40"/>
      <c r="E237" s="4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ht="18.0" customHeight="1">
      <c r="A238" s="30" t="s">
        <v>1262</v>
      </c>
      <c r="B238" s="40"/>
      <c r="C238" s="40"/>
      <c r="D238" s="40"/>
      <c r="E238" s="4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ht="18.0" customHeight="1">
      <c r="A239" s="30" t="s">
        <v>2240</v>
      </c>
      <c r="B239" s="40"/>
      <c r="C239" s="40"/>
      <c r="D239" s="40"/>
      <c r="E239" s="4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ht="18.0" customHeight="1">
      <c r="A240" s="30" t="s">
        <v>1767</v>
      </c>
      <c r="B240" s="40"/>
      <c r="C240" s="40"/>
      <c r="D240" s="40"/>
      <c r="E240" s="4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ht="18.0" customHeight="1">
      <c r="A241" s="30" t="s">
        <v>1588</v>
      </c>
      <c r="B241" s="40"/>
      <c r="C241" s="40"/>
      <c r="D241" s="40"/>
      <c r="E241" s="4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ht="18.0" customHeight="1">
      <c r="A242" s="30" t="s">
        <v>2300</v>
      </c>
      <c r="B242" s="40"/>
      <c r="C242" s="40"/>
      <c r="D242" s="40"/>
      <c r="E242" s="4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ht="18.0" customHeight="1">
      <c r="A243" s="30" t="s">
        <v>2147</v>
      </c>
      <c r="B243" s="40"/>
      <c r="C243" s="40"/>
      <c r="D243" s="40"/>
      <c r="E243" s="4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ht="18.0" customHeight="1">
      <c r="A244" s="70"/>
      <c r="B244" s="73"/>
      <c r="C244" s="70"/>
      <c r="D244" s="73"/>
      <c r="E244" s="73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ht="18.0" customHeight="1">
      <c r="A245" s="70"/>
      <c r="B245" s="73"/>
      <c r="C245" s="70"/>
      <c r="D245" s="73"/>
      <c r="E245" s="73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ht="18.0" customHeight="1">
      <c r="A246" s="70"/>
      <c r="B246" s="73"/>
      <c r="C246" s="70"/>
      <c r="D246" s="73"/>
      <c r="E246" s="73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ht="18.0" customHeight="1">
      <c r="A247" s="70"/>
      <c r="B247" s="73"/>
      <c r="C247" s="70"/>
      <c r="D247" s="73"/>
      <c r="E247" s="73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ht="18.0" customHeight="1">
      <c r="A248" s="70"/>
      <c r="B248" s="73"/>
      <c r="C248" s="70"/>
      <c r="D248" s="73"/>
      <c r="E248" s="73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ht="18.0" customHeight="1">
      <c r="A249" s="70"/>
      <c r="B249" s="73"/>
      <c r="C249" s="70"/>
      <c r="D249" s="73"/>
      <c r="E249" s="73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ht="18.0" customHeight="1">
      <c r="A250" s="70"/>
      <c r="B250" s="73"/>
      <c r="C250" s="70"/>
      <c r="D250" s="73"/>
      <c r="E250" s="73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ht="18.0" customHeight="1">
      <c r="A251" s="70"/>
      <c r="B251" s="73"/>
      <c r="C251" s="70"/>
      <c r="D251" s="73"/>
      <c r="E251" s="73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ht="18.0" customHeight="1">
      <c r="A252" s="70"/>
      <c r="B252" s="73"/>
      <c r="C252" s="70"/>
      <c r="D252" s="73"/>
      <c r="E252" s="73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ht="18.0" customHeight="1">
      <c r="A253" s="70"/>
      <c r="B253" s="73"/>
      <c r="C253" s="70"/>
      <c r="D253" s="73"/>
      <c r="E253" s="73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ht="18.0" customHeight="1">
      <c r="A254" s="70"/>
      <c r="B254" s="73"/>
      <c r="C254" s="70"/>
      <c r="D254" s="73"/>
      <c r="E254" s="73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ht="18.0" customHeight="1">
      <c r="A255" s="70"/>
      <c r="B255" s="73"/>
      <c r="C255" s="70"/>
      <c r="D255" s="73"/>
      <c r="E255" s="73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ht="18.0" customHeight="1">
      <c r="A256" s="70"/>
      <c r="B256" s="73"/>
      <c r="C256" s="70"/>
      <c r="D256" s="73"/>
      <c r="E256" s="73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ht="18.0" customHeight="1">
      <c r="A257" s="70"/>
      <c r="B257" s="73"/>
      <c r="C257" s="70"/>
      <c r="D257" s="73"/>
      <c r="E257" s="73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ht="18.0" customHeight="1">
      <c r="A258" s="70"/>
      <c r="B258" s="73"/>
      <c r="C258" s="70"/>
      <c r="D258" s="73"/>
      <c r="E258" s="73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ht="18.0" customHeight="1">
      <c r="A259" s="70"/>
      <c r="B259" s="73"/>
      <c r="C259" s="70"/>
      <c r="D259" s="73"/>
      <c r="E259" s="73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ht="18.0" customHeight="1">
      <c r="A260" s="70"/>
      <c r="B260" s="73"/>
      <c r="C260" s="70"/>
      <c r="D260" s="73"/>
      <c r="E260" s="73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ht="18.0" customHeight="1">
      <c r="A261" s="70"/>
      <c r="B261" s="73"/>
      <c r="C261" s="70"/>
      <c r="D261" s="73"/>
      <c r="E261" s="73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ht="18.0" customHeight="1">
      <c r="A262" s="70"/>
      <c r="B262" s="73"/>
      <c r="C262" s="70"/>
      <c r="D262" s="73"/>
      <c r="E262" s="73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ht="18.0" customHeight="1">
      <c r="A263" s="70"/>
      <c r="B263" s="73"/>
      <c r="C263" s="70"/>
      <c r="D263" s="73"/>
      <c r="E263" s="73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ht="18.0" customHeight="1">
      <c r="A264" s="70"/>
      <c r="B264" s="73"/>
      <c r="C264" s="70"/>
      <c r="D264" s="73"/>
      <c r="E264" s="73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ht="18.0" customHeight="1">
      <c r="A265" s="70"/>
      <c r="B265" s="73"/>
      <c r="C265" s="70"/>
      <c r="D265" s="73"/>
      <c r="E265" s="73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ht="18.0" customHeight="1">
      <c r="A266" s="70"/>
      <c r="B266" s="73"/>
      <c r="C266" s="70"/>
      <c r="D266" s="73"/>
      <c r="E266" s="73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ht="18.0" customHeight="1">
      <c r="A267" s="70"/>
      <c r="B267" s="73"/>
      <c r="C267" s="70"/>
      <c r="D267" s="73"/>
      <c r="E267" s="73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ht="18.0" customHeight="1">
      <c r="A268" s="70"/>
      <c r="B268" s="73"/>
      <c r="C268" s="70"/>
      <c r="D268" s="73"/>
      <c r="E268" s="73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ht="18.0" customHeight="1">
      <c r="A269" s="70"/>
      <c r="B269" s="73"/>
      <c r="C269" s="70"/>
      <c r="D269" s="73"/>
      <c r="E269" s="73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ht="18.0" customHeight="1">
      <c r="A270" s="70"/>
      <c r="B270" s="73"/>
      <c r="C270" s="70"/>
      <c r="D270" s="73"/>
      <c r="E270" s="73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ht="18.0" customHeight="1">
      <c r="A271" s="70"/>
      <c r="B271" s="73"/>
      <c r="C271" s="70"/>
      <c r="D271" s="73"/>
      <c r="E271" s="73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ht="18.0" customHeight="1">
      <c r="A272" s="70"/>
      <c r="B272" s="73"/>
      <c r="C272" s="70"/>
      <c r="D272" s="73"/>
      <c r="E272" s="73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ht="18.0" customHeight="1">
      <c r="A273" s="70"/>
      <c r="B273" s="73"/>
      <c r="C273" s="70"/>
      <c r="D273" s="73"/>
      <c r="E273" s="73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ht="18.0" customHeight="1">
      <c r="A274" s="70"/>
      <c r="B274" s="73"/>
      <c r="C274" s="70"/>
      <c r="D274" s="73"/>
      <c r="E274" s="73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ht="18.0" customHeight="1">
      <c r="A275" s="70"/>
      <c r="B275" s="73"/>
      <c r="C275" s="70"/>
      <c r="D275" s="73"/>
      <c r="E275" s="73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ht="18.0" customHeight="1">
      <c r="A276" s="70"/>
      <c r="B276" s="73"/>
      <c r="C276" s="70"/>
      <c r="D276" s="73"/>
      <c r="E276" s="73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ht="18.0" customHeight="1">
      <c r="A277" s="70"/>
      <c r="B277" s="73"/>
      <c r="C277" s="70"/>
      <c r="D277" s="73"/>
      <c r="E277" s="73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ht="18.0" customHeight="1">
      <c r="A278" s="70"/>
      <c r="B278" s="73"/>
      <c r="C278" s="70"/>
      <c r="D278" s="73"/>
      <c r="E278" s="73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ht="18.0" customHeight="1">
      <c r="A279" s="70"/>
      <c r="B279" s="73"/>
      <c r="C279" s="70"/>
      <c r="D279" s="73"/>
      <c r="E279" s="73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ht="18.0" customHeight="1">
      <c r="A280" s="70"/>
      <c r="B280" s="73"/>
      <c r="C280" s="70"/>
      <c r="D280" s="73"/>
      <c r="E280" s="73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ht="18.0" customHeight="1">
      <c r="A281" s="70"/>
      <c r="B281" s="73"/>
      <c r="C281" s="70"/>
      <c r="D281" s="73"/>
      <c r="E281" s="73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ht="18.0" customHeight="1">
      <c r="A282" s="70"/>
      <c r="B282" s="73"/>
      <c r="C282" s="70"/>
      <c r="D282" s="73"/>
      <c r="E282" s="73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ht="18.0" customHeight="1">
      <c r="A283" s="70"/>
      <c r="B283" s="73"/>
      <c r="C283" s="70"/>
      <c r="D283" s="73"/>
      <c r="E283" s="73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ht="18.0" customHeight="1">
      <c r="A284" s="70"/>
      <c r="B284" s="73"/>
      <c r="C284" s="70"/>
      <c r="D284" s="73"/>
      <c r="E284" s="73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ht="18.0" customHeight="1">
      <c r="A285" s="70"/>
      <c r="B285" s="73"/>
      <c r="C285" s="70"/>
      <c r="D285" s="73"/>
      <c r="E285" s="73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ht="18.0" customHeight="1">
      <c r="A286" s="70"/>
      <c r="B286" s="73"/>
      <c r="C286" s="70"/>
      <c r="D286" s="73"/>
      <c r="E286" s="73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ht="18.0" customHeight="1">
      <c r="A287" s="70"/>
      <c r="B287" s="73"/>
      <c r="C287" s="70"/>
      <c r="D287" s="73"/>
      <c r="E287" s="73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ht="18.0" customHeight="1">
      <c r="A288" s="70"/>
      <c r="B288" s="73"/>
      <c r="C288" s="70"/>
      <c r="D288" s="73"/>
      <c r="E288" s="73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ht="18.0" customHeight="1">
      <c r="A289" s="70"/>
      <c r="B289" s="73"/>
      <c r="C289" s="70"/>
      <c r="D289" s="73"/>
      <c r="E289" s="73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ht="18.0" customHeight="1">
      <c r="A290" s="70"/>
      <c r="B290" s="73"/>
      <c r="C290" s="70"/>
      <c r="D290" s="73"/>
      <c r="E290" s="73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ht="18.0" customHeight="1">
      <c r="A291" s="70"/>
      <c r="B291" s="73"/>
      <c r="C291" s="70"/>
      <c r="D291" s="73"/>
      <c r="E291" s="73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ht="18.0" customHeight="1">
      <c r="A292" s="70"/>
      <c r="B292" s="73"/>
      <c r="C292" s="70"/>
      <c r="D292" s="73"/>
      <c r="E292" s="73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ht="18.0" customHeight="1">
      <c r="A293" s="70"/>
      <c r="B293" s="73"/>
      <c r="C293" s="70"/>
      <c r="D293" s="73"/>
      <c r="E293" s="73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ht="18.0" customHeight="1">
      <c r="A294" s="70"/>
      <c r="B294" s="73"/>
      <c r="C294" s="70"/>
      <c r="D294" s="73"/>
      <c r="E294" s="73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ht="18.0" customHeight="1">
      <c r="A295" s="70"/>
      <c r="B295" s="73"/>
      <c r="C295" s="70"/>
      <c r="D295" s="73"/>
      <c r="E295" s="73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ht="18.0" customHeight="1">
      <c r="A296" s="70"/>
      <c r="B296" s="73"/>
      <c r="C296" s="70"/>
      <c r="D296" s="73"/>
      <c r="E296" s="73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ht="18.0" customHeight="1">
      <c r="A297" s="70"/>
      <c r="B297" s="73"/>
      <c r="C297" s="70"/>
      <c r="D297" s="73"/>
      <c r="E297" s="73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ht="18.0" customHeight="1">
      <c r="A298" s="70"/>
      <c r="B298" s="73"/>
      <c r="C298" s="70"/>
      <c r="D298" s="73"/>
      <c r="E298" s="73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ht="18.0" customHeight="1">
      <c r="A299" s="70"/>
      <c r="B299" s="73"/>
      <c r="C299" s="70"/>
      <c r="D299" s="73"/>
      <c r="E299" s="73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ht="18.0" customHeight="1">
      <c r="A300" s="70"/>
      <c r="B300" s="73"/>
      <c r="C300" s="70"/>
      <c r="D300" s="73"/>
      <c r="E300" s="73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ht="18.0" customHeight="1">
      <c r="A301" s="70"/>
      <c r="B301" s="73"/>
      <c r="C301" s="70"/>
      <c r="D301" s="73"/>
      <c r="E301" s="73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ht="18.0" customHeight="1">
      <c r="A302" s="70"/>
      <c r="B302" s="73"/>
      <c r="C302" s="70"/>
      <c r="D302" s="73"/>
      <c r="E302" s="73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ht="18.0" customHeight="1">
      <c r="A303" s="70"/>
      <c r="B303" s="73"/>
      <c r="C303" s="70"/>
      <c r="D303" s="73"/>
      <c r="E303" s="73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ht="18.0" customHeight="1">
      <c r="A304" s="70"/>
      <c r="B304" s="73"/>
      <c r="C304" s="70"/>
      <c r="D304" s="73"/>
      <c r="E304" s="73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ht="18.0" customHeight="1">
      <c r="A305" s="70"/>
      <c r="B305" s="73"/>
      <c r="C305" s="70"/>
      <c r="D305" s="73"/>
      <c r="E305" s="73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ht="18.0" customHeight="1">
      <c r="A306" s="70"/>
      <c r="B306" s="73"/>
      <c r="C306" s="70"/>
      <c r="D306" s="73"/>
      <c r="E306" s="73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ht="18.0" customHeight="1">
      <c r="A307" s="70"/>
      <c r="B307" s="73"/>
      <c r="C307" s="70"/>
      <c r="D307" s="73"/>
      <c r="E307" s="73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ht="18.0" customHeight="1">
      <c r="A308" s="70"/>
      <c r="B308" s="73"/>
      <c r="C308" s="70"/>
      <c r="D308" s="73"/>
      <c r="E308" s="73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ht="18.0" customHeight="1">
      <c r="A309" s="70"/>
      <c r="B309" s="73"/>
      <c r="C309" s="70"/>
      <c r="D309" s="73"/>
      <c r="E309" s="73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ht="18.0" customHeight="1">
      <c r="A310" s="70"/>
      <c r="B310" s="73"/>
      <c r="C310" s="70"/>
      <c r="D310" s="73"/>
      <c r="E310" s="73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ht="18.0" customHeight="1">
      <c r="A311" s="70"/>
      <c r="B311" s="73"/>
      <c r="C311" s="70"/>
      <c r="D311" s="73"/>
      <c r="E311" s="73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ht="18.0" customHeight="1">
      <c r="A312" s="70"/>
      <c r="B312" s="73"/>
      <c r="C312" s="70"/>
      <c r="D312" s="73"/>
      <c r="E312" s="73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ht="18.0" customHeight="1">
      <c r="A313" s="70"/>
      <c r="B313" s="73"/>
      <c r="C313" s="70"/>
      <c r="D313" s="73"/>
      <c r="E313" s="73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ht="18.0" customHeight="1">
      <c r="A314" s="70"/>
      <c r="B314" s="73"/>
      <c r="C314" s="70"/>
      <c r="D314" s="73"/>
      <c r="E314" s="73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ht="18.0" customHeight="1">
      <c r="A315" s="70"/>
      <c r="B315" s="73"/>
      <c r="C315" s="70"/>
      <c r="D315" s="73"/>
      <c r="E315" s="73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ht="18.0" customHeight="1">
      <c r="A316" s="70"/>
      <c r="B316" s="73"/>
      <c r="C316" s="70"/>
      <c r="D316" s="73"/>
      <c r="E316" s="73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ht="18.0" customHeight="1">
      <c r="A317" s="70"/>
      <c r="B317" s="73"/>
      <c r="C317" s="70"/>
      <c r="D317" s="73"/>
      <c r="E317" s="73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ht="18.0" customHeight="1">
      <c r="A318" s="70"/>
      <c r="B318" s="73"/>
      <c r="C318" s="70"/>
      <c r="D318" s="73"/>
      <c r="E318" s="73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ht="18.0" customHeight="1">
      <c r="A319" s="70"/>
      <c r="B319" s="73"/>
      <c r="C319" s="70"/>
      <c r="D319" s="73"/>
      <c r="E319" s="73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ht="18.0" customHeight="1">
      <c r="A320" s="70"/>
      <c r="B320" s="73"/>
      <c r="C320" s="70"/>
      <c r="D320" s="73"/>
      <c r="E320" s="73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ht="18.0" customHeight="1">
      <c r="A321" s="70"/>
      <c r="B321" s="73"/>
      <c r="C321" s="70"/>
      <c r="D321" s="73"/>
      <c r="E321" s="73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ht="18.0" customHeight="1">
      <c r="A322" s="70"/>
      <c r="B322" s="73"/>
      <c r="C322" s="70"/>
      <c r="D322" s="73"/>
      <c r="E322" s="73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ht="18.0" customHeight="1">
      <c r="A323" s="70"/>
      <c r="B323" s="73"/>
      <c r="C323" s="70"/>
      <c r="D323" s="73"/>
      <c r="E323" s="73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ht="18.0" customHeight="1">
      <c r="A324" s="70"/>
      <c r="B324" s="73"/>
      <c r="C324" s="70"/>
      <c r="D324" s="73"/>
      <c r="E324" s="73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ht="18.0" customHeight="1">
      <c r="A325" s="70"/>
      <c r="B325" s="73"/>
      <c r="C325" s="70"/>
      <c r="D325" s="73"/>
      <c r="E325" s="73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ht="18.0" customHeight="1">
      <c r="A326" s="70"/>
      <c r="B326" s="73"/>
      <c r="C326" s="70"/>
      <c r="D326" s="73"/>
      <c r="E326" s="73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ht="18.0" customHeight="1">
      <c r="A327" s="70"/>
      <c r="B327" s="73"/>
      <c r="C327" s="70"/>
      <c r="D327" s="73"/>
      <c r="E327" s="73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ht="18.0" customHeight="1">
      <c r="A328" s="70"/>
      <c r="B328" s="73"/>
      <c r="C328" s="70"/>
      <c r="D328" s="73"/>
      <c r="E328" s="73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ht="18.0" customHeight="1">
      <c r="A329" s="70"/>
      <c r="B329" s="73"/>
      <c r="C329" s="70"/>
      <c r="D329" s="73"/>
      <c r="E329" s="73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ht="18.0" customHeight="1">
      <c r="A330" s="70"/>
      <c r="B330" s="73"/>
      <c r="C330" s="70"/>
      <c r="D330" s="73"/>
      <c r="E330" s="73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ht="18.0" customHeight="1">
      <c r="A331" s="70"/>
      <c r="B331" s="73"/>
      <c r="C331" s="70"/>
      <c r="D331" s="73"/>
      <c r="E331" s="73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ht="18.0" customHeight="1">
      <c r="A332" s="70"/>
      <c r="B332" s="73"/>
      <c r="C332" s="70"/>
      <c r="D332" s="73"/>
      <c r="E332" s="73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ht="18.0" customHeight="1">
      <c r="A333" s="70"/>
      <c r="B333" s="73"/>
      <c r="C333" s="70"/>
      <c r="D333" s="73"/>
      <c r="E333" s="73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ht="18.0" customHeight="1">
      <c r="A334" s="70"/>
      <c r="B334" s="73"/>
      <c r="C334" s="70"/>
      <c r="D334" s="73"/>
      <c r="E334" s="73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ht="18.0" customHeight="1">
      <c r="A335" s="70"/>
      <c r="B335" s="73"/>
      <c r="C335" s="70"/>
      <c r="D335" s="73"/>
      <c r="E335" s="73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ht="18.0" customHeight="1">
      <c r="A336" s="70"/>
      <c r="B336" s="73"/>
      <c r="C336" s="70"/>
      <c r="D336" s="73"/>
      <c r="E336" s="73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ht="18.0" customHeight="1">
      <c r="A337" s="70"/>
      <c r="B337" s="73"/>
      <c r="C337" s="70"/>
      <c r="D337" s="73"/>
      <c r="E337" s="73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ht="18.0" customHeight="1">
      <c r="A338" s="70"/>
      <c r="B338" s="73"/>
      <c r="C338" s="70"/>
      <c r="D338" s="73"/>
      <c r="E338" s="73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ht="18.0" customHeight="1">
      <c r="A339" s="70"/>
      <c r="B339" s="73"/>
      <c r="C339" s="70"/>
      <c r="D339" s="73"/>
      <c r="E339" s="73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ht="18.0" customHeight="1">
      <c r="A340" s="70"/>
      <c r="B340" s="73"/>
      <c r="C340" s="70"/>
      <c r="D340" s="73"/>
      <c r="E340" s="73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ht="18.0" customHeight="1">
      <c r="A341" s="70"/>
      <c r="B341" s="73"/>
      <c r="C341" s="70"/>
      <c r="D341" s="73"/>
      <c r="E341" s="73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ht="18.0" customHeight="1">
      <c r="A342" s="70"/>
      <c r="B342" s="73"/>
      <c r="C342" s="70"/>
      <c r="D342" s="73"/>
      <c r="E342" s="73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ht="18.0" customHeight="1">
      <c r="A343" s="70"/>
      <c r="B343" s="73"/>
      <c r="C343" s="70"/>
      <c r="D343" s="73"/>
      <c r="E343" s="73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ht="18.0" customHeight="1">
      <c r="A344" s="70"/>
      <c r="B344" s="73"/>
      <c r="C344" s="70"/>
      <c r="D344" s="73"/>
      <c r="E344" s="73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ht="18.0" customHeight="1">
      <c r="A345" s="70"/>
      <c r="B345" s="73"/>
      <c r="C345" s="70"/>
      <c r="D345" s="73"/>
      <c r="E345" s="73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ht="18.0" customHeight="1">
      <c r="A346" s="70"/>
      <c r="B346" s="73"/>
      <c r="C346" s="70"/>
      <c r="D346" s="73"/>
      <c r="E346" s="73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ht="18.0" customHeight="1">
      <c r="A347" s="70"/>
      <c r="B347" s="73"/>
      <c r="C347" s="70"/>
      <c r="D347" s="73"/>
      <c r="E347" s="73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ht="18.0" customHeight="1">
      <c r="A348" s="70"/>
      <c r="B348" s="73"/>
      <c r="C348" s="70"/>
      <c r="D348" s="73"/>
      <c r="E348" s="73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ht="18.0" customHeight="1">
      <c r="A349" s="70"/>
      <c r="B349" s="73"/>
      <c r="C349" s="70"/>
      <c r="D349" s="73"/>
      <c r="E349" s="73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ht="18.0" customHeight="1">
      <c r="A350" s="70"/>
      <c r="B350" s="73"/>
      <c r="C350" s="70"/>
      <c r="D350" s="73"/>
      <c r="E350" s="73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ht="18.0" customHeight="1">
      <c r="A351" s="70"/>
      <c r="B351" s="73"/>
      <c r="C351" s="70"/>
      <c r="D351" s="73"/>
      <c r="E351" s="73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ht="18.0" customHeight="1">
      <c r="A352" s="70"/>
      <c r="B352" s="73"/>
      <c r="C352" s="70"/>
      <c r="D352" s="73"/>
      <c r="E352" s="73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ht="18.0" customHeight="1">
      <c r="A353" s="70"/>
      <c r="B353" s="73"/>
      <c r="C353" s="70"/>
      <c r="D353" s="73"/>
      <c r="E353" s="73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ht="18.0" customHeight="1">
      <c r="A354" s="70"/>
      <c r="B354" s="73"/>
      <c r="C354" s="70"/>
      <c r="D354" s="73"/>
      <c r="E354" s="73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ht="18.0" customHeight="1">
      <c r="A355" s="70"/>
      <c r="B355" s="73"/>
      <c r="C355" s="70"/>
      <c r="D355" s="73"/>
      <c r="E355" s="73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ht="18.0" customHeight="1">
      <c r="A356" s="70"/>
      <c r="B356" s="73"/>
      <c r="C356" s="70"/>
      <c r="D356" s="73"/>
      <c r="E356" s="73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ht="18.0" customHeight="1">
      <c r="A357" s="70"/>
      <c r="B357" s="73"/>
      <c r="C357" s="70"/>
      <c r="D357" s="73"/>
      <c r="E357" s="73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ht="18.0" customHeight="1">
      <c r="A358" s="70"/>
      <c r="B358" s="73"/>
      <c r="C358" s="70"/>
      <c r="D358" s="73"/>
      <c r="E358" s="73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ht="18.0" customHeight="1">
      <c r="A359" s="70"/>
      <c r="B359" s="73"/>
      <c r="C359" s="70"/>
      <c r="D359" s="73"/>
      <c r="E359" s="73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ht="18.0" customHeight="1">
      <c r="A360" s="70"/>
      <c r="B360" s="73"/>
      <c r="C360" s="70"/>
      <c r="D360" s="73"/>
      <c r="E360" s="73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ht="18.0" customHeight="1">
      <c r="A361" s="70"/>
      <c r="B361" s="73"/>
      <c r="C361" s="70"/>
      <c r="D361" s="73"/>
      <c r="E361" s="73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ht="18.0" customHeight="1">
      <c r="A362" s="70"/>
      <c r="B362" s="73"/>
      <c r="C362" s="70"/>
      <c r="D362" s="73"/>
      <c r="E362" s="73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ht="18.0" customHeight="1">
      <c r="A363" s="70"/>
      <c r="B363" s="73"/>
      <c r="C363" s="70"/>
      <c r="D363" s="73"/>
      <c r="E363" s="73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ht="18.0" customHeight="1">
      <c r="A364" s="70"/>
      <c r="B364" s="73"/>
      <c r="C364" s="70"/>
      <c r="D364" s="73"/>
      <c r="E364" s="73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ht="18.0" customHeight="1">
      <c r="A365" s="70"/>
      <c r="B365" s="73"/>
      <c r="C365" s="70"/>
      <c r="D365" s="73"/>
      <c r="E365" s="73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ht="18.0" customHeight="1">
      <c r="A366" s="70"/>
      <c r="B366" s="73"/>
      <c r="C366" s="70"/>
      <c r="D366" s="73"/>
      <c r="E366" s="73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ht="18.0" customHeight="1">
      <c r="A367" s="70"/>
      <c r="B367" s="73"/>
      <c r="C367" s="70"/>
      <c r="D367" s="73"/>
      <c r="E367" s="73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ht="18.0" customHeight="1">
      <c r="A368" s="70"/>
      <c r="B368" s="73"/>
      <c r="C368" s="70"/>
      <c r="D368" s="73"/>
      <c r="E368" s="73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ht="18.0" customHeight="1">
      <c r="A369" s="70"/>
      <c r="B369" s="73"/>
      <c r="C369" s="70"/>
      <c r="D369" s="73"/>
      <c r="E369" s="73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ht="18.0" customHeight="1">
      <c r="A370" s="70"/>
      <c r="B370" s="73"/>
      <c r="C370" s="70"/>
      <c r="D370" s="73"/>
      <c r="E370" s="73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ht="18.0" customHeight="1">
      <c r="A371" s="70"/>
      <c r="B371" s="73"/>
      <c r="C371" s="70"/>
      <c r="D371" s="73"/>
      <c r="E371" s="73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ht="18.0" customHeight="1">
      <c r="A372" s="70"/>
      <c r="B372" s="73"/>
      <c r="C372" s="70"/>
      <c r="D372" s="73"/>
      <c r="E372" s="73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ht="18.0" customHeight="1">
      <c r="A373" s="70"/>
      <c r="B373" s="73"/>
      <c r="C373" s="70"/>
      <c r="D373" s="73"/>
      <c r="E373" s="73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ht="18.0" customHeight="1">
      <c r="A374" s="70"/>
      <c r="B374" s="73"/>
      <c r="C374" s="70"/>
      <c r="D374" s="73"/>
      <c r="E374" s="73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ht="18.0" customHeight="1">
      <c r="A375" s="70"/>
      <c r="B375" s="73"/>
      <c r="C375" s="70"/>
      <c r="D375" s="73"/>
      <c r="E375" s="73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ht="18.0" customHeight="1">
      <c r="A376" s="70"/>
      <c r="B376" s="73"/>
      <c r="C376" s="70"/>
      <c r="D376" s="73"/>
      <c r="E376" s="73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ht="18.0" customHeight="1">
      <c r="A377" s="70"/>
      <c r="B377" s="73"/>
      <c r="C377" s="70"/>
      <c r="D377" s="73"/>
      <c r="E377" s="73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ht="18.0" customHeight="1">
      <c r="A378" s="70"/>
      <c r="B378" s="73"/>
      <c r="C378" s="70"/>
      <c r="D378" s="73"/>
      <c r="E378" s="73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ht="18.0" customHeight="1">
      <c r="A379" s="70"/>
      <c r="B379" s="73"/>
      <c r="C379" s="70"/>
      <c r="D379" s="73"/>
      <c r="E379" s="73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ht="18.0" customHeight="1">
      <c r="A380" s="70"/>
      <c r="B380" s="73"/>
      <c r="C380" s="70"/>
      <c r="D380" s="73"/>
      <c r="E380" s="73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ht="18.0" customHeight="1">
      <c r="A381" s="70"/>
      <c r="B381" s="73"/>
      <c r="C381" s="70"/>
      <c r="D381" s="73"/>
      <c r="E381" s="73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ht="18.0" customHeight="1">
      <c r="A382" s="70"/>
      <c r="B382" s="73"/>
      <c r="C382" s="70"/>
      <c r="D382" s="73"/>
      <c r="E382" s="73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ht="18.0" customHeight="1">
      <c r="A383" s="70"/>
      <c r="B383" s="73"/>
      <c r="C383" s="70"/>
      <c r="D383" s="73"/>
      <c r="E383" s="73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ht="18.0" customHeight="1">
      <c r="A384" s="70"/>
      <c r="B384" s="73"/>
      <c r="C384" s="70"/>
      <c r="D384" s="73"/>
      <c r="E384" s="73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ht="18.0" customHeight="1">
      <c r="A385" s="70"/>
      <c r="B385" s="73"/>
      <c r="C385" s="70"/>
      <c r="D385" s="73"/>
      <c r="E385" s="73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ht="18.0" customHeight="1">
      <c r="A386" s="70"/>
      <c r="B386" s="73"/>
      <c r="C386" s="70"/>
      <c r="D386" s="73"/>
      <c r="E386" s="73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ht="18.0" customHeight="1">
      <c r="A387" s="70"/>
      <c r="B387" s="73"/>
      <c r="C387" s="70"/>
      <c r="D387" s="73"/>
      <c r="E387" s="73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ht="18.0" customHeight="1">
      <c r="A388" s="70"/>
      <c r="B388" s="73"/>
      <c r="C388" s="70"/>
      <c r="D388" s="73"/>
      <c r="E388" s="73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ht="18.0" customHeight="1">
      <c r="A389" s="70"/>
      <c r="B389" s="73"/>
      <c r="C389" s="70"/>
      <c r="D389" s="73"/>
      <c r="E389" s="73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ht="18.0" customHeight="1">
      <c r="A390" s="70"/>
      <c r="B390" s="73"/>
      <c r="C390" s="70"/>
      <c r="D390" s="73"/>
      <c r="E390" s="73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ht="18.0" customHeight="1">
      <c r="A391" s="70"/>
      <c r="B391" s="73"/>
      <c r="C391" s="70"/>
      <c r="D391" s="73"/>
      <c r="E391" s="73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ht="18.0" customHeight="1">
      <c r="A392" s="70"/>
      <c r="B392" s="73"/>
      <c r="C392" s="70"/>
      <c r="D392" s="73"/>
      <c r="E392" s="73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ht="18.0" customHeight="1">
      <c r="A393" s="70"/>
      <c r="B393" s="73"/>
      <c r="C393" s="70"/>
      <c r="D393" s="73"/>
      <c r="E393" s="73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ht="18.0" customHeight="1">
      <c r="A394" s="70"/>
      <c r="B394" s="73"/>
      <c r="C394" s="70"/>
      <c r="D394" s="73"/>
      <c r="E394" s="73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ht="18.0" customHeight="1">
      <c r="A395" s="70"/>
      <c r="B395" s="73"/>
      <c r="C395" s="70"/>
      <c r="D395" s="73"/>
      <c r="E395" s="73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ht="18.0" customHeight="1">
      <c r="A396" s="70"/>
      <c r="B396" s="73"/>
      <c r="C396" s="70"/>
      <c r="D396" s="73"/>
      <c r="E396" s="73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ht="18.0" customHeight="1">
      <c r="A397" s="70"/>
      <c r="B397" s="73"/>
      <c r="C397" s="70"/>
      <c r="D397" s="73"/>
      <c r="E397" s="73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ht="18.0" customHeight="1">
      <c r="A398" s="70"/>
      <c r="B398" s="73"/>
      <c r="C398" s="70"/>
      <c r="D398" s="73"/>
      <c r="E398" s="73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ht="18.0" customHeight="1">
      <c r="A399" s="70"/>
      <c r="B399" s="73"/>
      <c r="C399" s="70"/>
      <c r="D399" s="73"/>
      <c r="E399" s="73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ht="18.0" customHeight="1">
      <c r="A400" s="70"/>
      <c r="B400" s="73"/>
      <c r="C400" s="70"/>
      <c r="D400" s="73"/>
      <c r="E400" s="73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ht="18.0" customHeight="1">
      <c r="A401" s="70"/>
      <c r="B401" s="73"/>
      <c r="C401" s="70"/>
      <c r="D401" s="73"/>
      <c r="E401" s="73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ht="18.0" customHeight="1">
      <c r="A402" s="70"/>
      <c r="B402" s="73"/>
      <c r="C402" s="70"/>
      <c r="D402" s="73"/>
      <c r="E402" s="73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ht="18.0" customHeight="1">
      <c r="A403" s="70"/>
      <c r="B403" s="73"/>
      <c r="C403" s="70"/>
      <c r="D403" s="73"/>
      <c r="E403" s="73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ht="18.0" customHeight="1">
      <c r="A404" s="70"/>
      <c r="B404" s="73"/>
      <c r="C404" s="70"/>
      <c r="D404" s="73"/>
      <c r="E404" s="73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ht="18.0" customHeight="1">
      <c r="A405" s="70"/>
      <c r="B405" s="73"/>
      <c r="C405" s="70"/>
      <c r="D405" s="73"/>
      <c r="E405" s="73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ht="18.0" customHeight="1">
      <c r="A406" s="70"/>
      <c r="B406" s="73"/>
      <c r="C406" s="70"/>
      <c r="D406" s="73"/>
      <c r="E406" s="73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ht="18.0" customHeight="1">
      <c r="A407" s="70"/>
      <c r="B407" s="73"/>
      <c r="C407" s="70"/>
      <c r="D407" s="73"/>
      <c r="E407" s="73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ht="18.0" customHeight="1">
      <c r="A408" s="70"/>
      <c r="B408" s="73"/>
      <c r="C408" s="70"/>
      <c r="D408" s="73"/>
      <c r="E408" s="73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ht="18.0" customHeight="1">
      <c r="A409" s="70"/>
      <c r="B409" s="73"/>
      <c r="C409" s="70"/>
      <c r="D409" s="73"/>
      <c r="E409" s="73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ht="18.0" customHeight="1">
      <c r="A410" s="70"/>
      <c r="B410" s="73"/>
      <c r="C410" s="70"/>
      <c r="D410" s="73"/>
      <c r="E410" s="73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ht="18.0" customHeight="1">
      <c r="A411" s="70"/>
      <c r="B411" s="73"/>
      <c r="C411" s="70"/>
      <c r="D411" s="73"/>
      <c r="E411" s="73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ht="18.0" customHeight="1">
      <c r="A412" s="70"/>
      <c r="B412" s="73"/>
      <c r="C412" s="70"/>
      <c r="D412" s="73"/>
      <c r="E412" s="73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ht="18.0" customHeight="1">
      <c r="A413" s="70"/>
      <c r="B413" s="73"/>
      <c r="C413" s="70"/>
      <c r="D413" s="73"/>
      <c r="E413" s="73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ht="18.0" customHeight="1">
      <c r="A414" s="70"/>
      <c r="B414" s="73"/>
      <c r="C414" s="70"/>
      <c r="D414" s="73"/>
      <c r="E414" s="73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ht="18.0" customHeight="1">
      <c r="A415" s="70"/>
      <c r="B415" s="73"/>
      <c r="C415" s="70"/>
      <c r="D415" s="73"/>
      <c r="E415" s="73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ht="18.0" customHeight="1">
      <c r="A416" s="70"/>
      <c r="B416" s="73"/>
      <c r="C416" s="70"/>
      <c r="D416" s="73"/>
      <c r="E416" s="73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ht="18.0" customHeight="1">
      <c r="A417" s="70"/>
      <c r="B417" s="73"/>
      <c r="C417" s="70"/>
      <c r="D417" s="73"/>
      <c r="E417" s="73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ht="18.0" customHeight="1">
      <c r="A418" s="70"/>
      <c r="B418" s="73"/>
      <c r="C418" s="70"/>
      <c r="D418" s="73"/>
      <c r="E418" s="73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ht="18.0" customHeight="1">
      <c r="A419" s="70"/>
      <c r="B419" s="73"/>
      <c r="C419" s="70"/>
      <c r="D419" s="73"/>
      <c r="E419" s="73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ht="18.0" customHeight="1">
      <c r="A420" s="70"/>
      <c r="B420" s="73"/>
      <c r="C420" s="70"/>
      <c r="D420" s="73"/>
      <c r="E420" s="73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ht="18.0" customHeight="1">
      <c r="A421" s="70"/>
      <c r="B421" s="73"/>
      <c r="C421" s="70"/>
      <c r="D421" s="73"/>
      <c r="E421" s="73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ht="18.0" customHeight="1">
      <c r="A422" s="70"/>
      <c r="B422" s="73"/>
      <c r="C422" s="70"/>
      <c r="D422" s="73"/>
      <c r="E422" s="73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ht="18.0" customHeight="1">
      <c r="A423" s="70"/>
      <c r="B423" s="73"/>
      <c r="C423" s="70"/>
      <c r="D423" s="73"/>
      <c r="E423" s="73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ht="18.0" customHeight="1">
      <c r="A424" s="70"/>
      <c r="B424" s="73"/>
      <c r="C424" s="70"/>
      <c r="D424" s="73"/>
      <c r="E424" s="73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ht="18.0" customHeight="1">
      <c r="A425" s="70"/>
      <c r="B425" s="73"/>
      <c r="C425" s="70"/>
      <c r="D425" s="73"/>
      <c r="E425" s="73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ht="18.0" customHeight="1">
      <c r="A426" s="70"/>
      <c r="B426" s="73"/>
      <c r="C426" s="70"/>
      <c r="D426" s="73"/>
      <c r="E426" s="73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ht="18.0" customHeight="1">
      <c r="A427" s="70"/>
      <c r="B427" s="73"/>
      <c r="C427" s="70"/>
      <c r="D427" s="73"/>
      <c r="E427" s="73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ht="18.0" customHeight="1">
      <c r="A428" s="70"/>
      <c r="B428" s="73"/>
      <c r="C428" s="70"/>
      <c r="D428" s="73"/>
      <c r="E428" s="73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ht="18.0" customHeight="1">
      <c r="A429" s="70"/>
      <c r="B429" s="73"/>
      <c r="C429" s="70"/>
      <c r="D429" s="73"/>
      <c r="E429" s="73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ht="18.0" customHeight="1">
      <c r="A430" s="70"/>
      <c r="B430" s="73"/>
      <c r="C430" s="70"/>
      <c r="D430" s="73"/>
      <c r="E430" s="73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ht="18.0" customHeight="1">
      <c r="A431" s="70"/>
      <c r="B431" s="73"/>
      <c r="C431" s="70"/>
      <c r="D431" s="73"/>
      <c r="E431" s="73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ht="18.0" customHeight="1">
      <c r="A432" s="70"/>
      <c r="B432" s="73"/>
      <c r="C432" s="70"/>
      <c r="D432" s="73"/>
      <c r="E432" s="73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ht="18.0" customHeight="1">
      <c r="A433" s="70"/>
      <c r="B433" s="73"/>
      <c r="C433" s="70"/>
      <c r="D433" s="73"/>
      <c r="E433" s="73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ht="18.0" customHeight="1">
      <c r="A434" s="70"/>
      <c r="B434" s="73"/>
      <c r="C434" s="70"/>
      <c r="D434" s="73"/>
      <c r="E434" s="73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ht="18.0" customHeight="1">
      <c r="A435" s="70"/>
      <c r="B435" s="73"/>
      <c r="C435" s="70"/>
      <c r="D435" s="73"/>
      <c r="E435" s="73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ht="18.0" customHeight="1">
      <c r="A436" s="70"/>
      <c r="B436" s="73"/>
      <c r="C436" s="70"/>
      <c r="D436" s="73"/>
      <c r="E436" s="73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ht="18.0" customHeight="1">
      <c r="A437" s="70"/>
      <c r="B437" s="73"/>
      <c r="C437" s="70"/>
      <c r="D437" s="73"/>
      <c r="E437" s="73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ht="18.0" customHeight="1">
      <c r="A438" s="70"/>
      <c r="B438" s="73"/>
      <c r="C438" s="70"/>
      <c r="D438" s="73"/>
      <c r="E438" s="73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ht="18.0" customHeight="1">
      <c r="A439" s="70"/>
      <c r="B439" s="73"/>
      <c r="C439" s="70"/>
      <c r="D439" s="73"/>
      <c r="E439" s="73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ht="18.0" customHeight="1">
      <c r="A440" s="70"/>
      <c r="B440" s="73"/>
      <c r="C440" s="70"/>
      <c r="D440" s="73"/>
      <c r="E440" s="73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ht="18.0" customHeight="1">
      <c r="A441" s="70"/>
      <c r="B441" s="73"/>
      <c r="C441" s="70"/>
      <c r="D441" s="73"/>
      <c r="E441" s="73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ht="18.0" customHeight="1">
      <c r="A442" s="70"/>
      <c r="B442" s="73"/>
      <c r="C442" s="70"/>
      <c r="D442" s="73"/>
      <c r="E442" s="73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ht="18.0" customHeight="1">
      <c r="A443" s="70"/>
      <c r="B443" s="73"/>
      <c r="C443" s="70"/>
      <c r="D443" s="73"/>
      <c r="E443" s="73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ht="18.0" customHeight="1">
      <c r="A444" s="70"/>
      <c r="B444" s="73"/>
      <c r="C444" s="70"/>
      <c r="D444" s="73"/>
      <c r="E444" s="73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ht="18.0" customHeight="1">
      <c r="A445" s="70"/>
      <c r="B445" s="73"/>
      <c r="C445" s="70"/>
      <c r="D445" s="73"/>
      <c r="E445" s="73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ht="18.0" customHeight="1">
      <c r="A446" s="70"/>
      <c r="B446" s="73"/>
      <c r="C446" s="70"/>
      <c r="D446" s="73"/>
      <c r="E446" s="73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ht="18.0" customHeight="1">
      <c r="A447" s="70"/>
      <c r="B447" s="73"/>
      <c r="C447" s="70"/>
      <c r="D447" s="73"/>
      <c r="E447" s="73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ht="18.0" customHeight="1">
      <c r="A448" s="70"/>
      <c r="B448" s="73"/>
      <c r="C448" s="70"/>
      <c r="D448" s="73"/>
      <c r="E448" s="73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ht="18.0" customHeight="1">
      <c r="A449" s="70"/>
      <c r="B449" s="73"/>
      <c r="C449" s="70"/>
      <c r="D449" s="73"/>
      <c r="E449" s="73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ht="18.0" customHeight="1">
      <c r="A450" s="70"/>
      <c r="B450" s="73"/>
      <c r="C450" s="70"/>
      <c r="D450" s="73"/>
      <c r="E450" s="73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ht="18.0" customHeight="1">
      <c r="A451" s="70"/>
      <c r="B451" s="73"/>
      <c r="C451" s="70"/>
      <c r="D451" s="73"/>
      <c r="E451" s="73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ht="18.0" customHeight="1">
      <c r="A452" s="70"/>
      <c r="B452" s="73"/>
      <c r="C452" s="70"/>
      <c r="D452" s="73"/>
      <c r="E452" s="73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ht="18.0" customHeight="1">
      <c r="A453" s="70"/>
      <c r="B453" s="73"/>
      <c r="C453" s="70"/>
      <c r="D453" s="73"/>
      <c r="E453" s="73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ht="18.0" customHeight="1">
      <c r="A454" s="70"/>
      <c r="B454" s="73"/>
      <c r="C454" s="70"/>
      <c r="D454" s="73"/>
      <c r="E454" s="73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ht="18.0" customHeight="1">
      <c r="A455" s="70"/>
      <c r="B455" s="73"/>
      <c r="C455" s="70"/>
      <c r="D455" s="73"/>
      <c r="E455" s="73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ht="18.0" customHeight="1">
      <c r="A456" s="70"/>
      <c r="B456" s="73"/>
      <c r="C456" s="70"/>
      <c r="D456" s="73"/>
      <c r="E456" s="73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ht="18.0" customHeight="1">
      <c r="A457" s="70"/>
      <c r="B457" s="73"/>
      <c r="C457" s="70"/>
      <c r="D457" s="73"/>
      <c r="E457" s="73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ht="18.0" customHeight="1">
      <c r="A458" s="70"/>
      <c r="B458" s="73"/>
      <c r="C458" s="70"/>
      <c r="D458" s="73"/>
      <c r="E458" s="73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ht="18.0" customHeight="1">
      <c r="A459" s="70"/>
      <c r="B459" s="73"/>
      <c r="C459" s="70"/>
      <c r="D459" s="73"/>
      <c r="E459" s="73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ht="18.0" customHeight="1">
      <c r="A460" s="70"/>
      <c r="B460" s="73"/>
      <c r="C460" s="70"/>
      <c r="D460" s="73"/>
      <c r="E460" s="73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ht="18.0" customHeight="1">
      <c r="A461" s="70"/>
      <c r="B461" s="73"/>
      <c r="C461" s="70"/>
      <c r="D461" s="73"/>
      <c r="E461" s="73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ht="18.0" customHeight="1">
      <c r="A462" s="70"/>
      <c r="B462" s="73"/>
      <c r="C462" s="70"/>
      <c r="D462" s="73"/>
      <c r="E462" s="73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ht="18.0" customHeight="1">
      <c r="A463" s="70"/>
      <c r="B463" s="73"/>
      <c r="C463" s="70"/>
      <c r="D463" s="73"/>
      <c r="E463" s="73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ht="18.0" customHeight="1">
      <c r="A464" s="70"/>
      <c r="B464" s="73"/>
      <c r="C464" s="70"/>
      <c r="D464" s="73"/>
      <c r="E464" s="73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ht="18.0" customHeight="1">
      <c r="A465" s="70"/>
      <c r="B465" s="73"/>
      <c r="C465" s="70"/>
      <c r="D465" s="73"/>
      <c r="E465" s="73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ht="18.0" customHeight="1">
      <c r="A466" s="70"/>
      <c r="B466" s="73"/>
      <c r="C466" s="70"/>
      <c r="D466" s="73"/>
      <c r="E466" s="73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ht="18.0" customHeight="1">
      <c r="A467" s="70"/>
      <c r="B467" s="73"/>
      <c r="C467" s="70"/>
      <c r="D467" s="73"/>
      <c r="E467" s="73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ht="18.0" customHeight="1">
      <c r="A468" s="70"/>
      <c r="B468" s="73"/>
      <c r="C468" s="70"/>
      <c r="D468" s="73"/>
      <c r="E468" s="73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ht="18.0" customHeight="1">
      <c r="A469" s="70"/>
      <c r="B469" s="73"/>
      <c r="C469" s="70"/>
      <c r="D469" s="73"/>
      <c r="E469" s="73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ht="18.0" customHeight="1">
      <c r="A470" s="70"/>
      <c r="B470" s="73"/>
      <c r="C470" s="70"/>
      <c r="D470" s="73"/>
      <c r="E470" s="73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ht="18.0" customHeight="1">
      <c r="A471" s="70"/>
      <c r="B471" s="73"/>
      <c r="C471" s="70"/>
      <c r="D471" s="73"/>
      <c r="E471" s="73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ht="18.0" customHeight="1">
      <c r="A472" s="70"/>
      <c r="B472" s="73"/>
      <c r="C472" s="70"/>
      <c r="D472" s="73"/>
      <c r="E472" s="73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ht="18.0" customHeight="1">
      <c r="A473" s="70"/>
      <c r="B473" s="73"/>
      <c r="C473" s="70"/>
      <c r="D473" s="73"/>
      <c r="E473" s="73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ht="18.0" customHeight="1">
      <c r="A474" s="70"/>
      <c r="B474" s="73"/>
      <c r="C474" s="70"/>
      <c r="D474" s="73"/>
      <c r="E474" s="73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ht="18.0" customHeight="1">
      <c r="A475" s="70"/>
      <c r="B475" s="73"/>
      <c r="C475" s="70"/>
      <c r="D475" s="73"/>
      <c r="E475" s="73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ht="18.0" customHeight="1">
      <c r="A476" s="70"/>
      <c r="B476" s="73"/>
      <c r="C476" s="70"/>
      <c r="D476" s="73"/>
      <c r="E476" s="73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ht="18.0" customHeight="1">
      <c r="A477" s="70"/>
      <c r="B477" s="73"/>
      <c r="C477" s="70"/>
      <c r="D477" s="73"/>
      <c r="E477" s="73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ht="18.0" customHeight="1">
      <c r="A478" s="70"/>
      <c r="B478" s="73"/>
      <c r="C478" s="70"/>
      <c r="D478" s="73"/>
      <c r="E478" s="73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ht="18.0" customHeight="1">
      <c r="A479" s="70"/>
      <c r="B479" s="73"/>
      <c r="C479" s="70"/>
      <c r="D479" s="73"/>
      <c r="E479" s="73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ht="18.0" customHeight="1">
      <c r="A480" s="70"/>
      <c r="B480" s="73"/>
      <c r="C480" s="70"/>
      <c r="D480" s="73"/>
      <c r="E480" s="73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ht="18.0" customHeight="1">
      <c r="A481" s="70"/>
      <c r="B481" s="73"/>
      <c r="C481" s="70"/>
      <c r="D481" s="73"/>
      <c r="E481" s="73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ht="18.0" customHeight="1">
      <c r="A482" s="70"/>
      <c r="B482" s="73"/>
      <c r="C482" s="70"/>
      <c r="D482" s="73"/>
      <c r="E482" s="73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ht="18.0" customHeight="1">
      <c r="A483" s="70"/>
      <c r="B483" s="73"/>
      <c r="C483" s="70"/>
      <c r="D483" s="73"/>
      <c r="E483" s="73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ht="18.0" customHeight="1">
      <c r="A484" s="70"/>
      <c r="B484" s="73"/>
      <c r="C484" s="70"/>
      <c r="D484" s="73"/>
      <c r="E484" s="73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ht="18.0" customHeight="1">
      <c r="A485" s="70"/>
      <c r="B485" s="73"/>
      <c r="C485" s="70"/>
      <c r="D485" s="73"/>
      <c r="E485" s="73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ht="18.0" customHeight="1">
      <c r="A486" s="70"/>
      <c r="B486" s="73"/>
      <c r="C486" s="70"/>
      <c r="D486" s="73"/>
      <c r="E486" s="73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ht="18.0" customHeight="1">
      <c r="A487" s="70"/>
      <c r="B487" s="73"/>
      <c r="C487" s="70"/>
      <c r="D487" s="73"/>
      <c r="E487" s="73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ht="18.0" customHeight="1">
      <c r="A488" s="70"/>
      <c r="B488" s="73"/>
      <c r="C488" s="70"/>
      <c r="D488" s="73"/>
      <c r="E488" s="73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ht="18.0" customHeight="1">
      <c r="A489" s="70"/>
      <c r="B489" s="73"/>
      <c r="C489" s="70"/>
      <c r="D489" s="73"/>
      <c r="E489" s="73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ht="18.0" customHeight="1">
      <c r="A490" s="70"/>
      <c r="B490" s="73"/>
      <c r="C490" s="70"/>
      <c r="D490" s="73"/>
      <c r="E490" s="73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ht="18.0" customHeight="1">
      <c r="A491" s="70"/>
      <c r="B491" s="73"/>
      <c r="C491" s="70"/>
      <c r="D491" s="73"/>
      <c r="E491" s="73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ht="18.0" customHeight="1">
      <c r="A492" s="70"/>
      <c r="B492" s="73"/>
      <c r="C492" s="70"/>
      <c r="D492" s="73"/>
      <c r="E492" s="73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ht="18.0" customHeight="1">
      <c r="A493" s="70"/>
      <c r="B493" s="73"/>
      <c r="C493" s="70"/>
      <c r="D493" s="73"/>
      <c r="E493" s="73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ht="18.0" customHeight="1">
      <c r="A494" s="70"/>
      <c r="B494" s="73"/>
      <c r="C494" s="70"/>
      <c r="D494" s="73"/>
      <c r="E494" s="73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ht="18.0" customHeight="1">
      <c r="A495" s="70"/>
      <c r="B495" s="73"/>
      <c r="C495" s="70"/>
      <c r="D495" s="73"/>
      <c r="E495" s="73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ht="18.0" customHeight="1">
      <c r="A496" s="70"/>
      <c r="B496" s="73"/>
      <c r="C496" s="70"/>
      <c r="D496" s="73"/>
      <c r="E496" s="73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ht="18.0" customHeight="1">
      <c r="A497" s="70"/>
      <c r="B497" s="73"/>
      <c r="C497" s="70"/>
      <c r="D497" s="73"/>
      <c r="E497" s="73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ht="18.0" customHeight="1">
      <c r="A498" s="70"/>
      <c r="B498" s="73"/>
      <c r="C498" s="70"/>
      <c r="D498" s="73"/>
      <c r="E498" s="73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ht="18.0" customHeight="1">
      <c r="A499" s="70"/>
      <c r="B499" s="73"/>
      <c r="C499" s="70"/>
      <c r="D499" s="73"/>
      <c r="E499" s="73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ht="18.0" customHeight="1">
      <c r="A500" s="70"/>
      <c r="B500" s="73"/>
      <c r="C500" s="70"/>
      <c r="D500" s="73"/>
      <c r="E500" s="73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ht="18.0" customHeight="1">
      <c r="A501" s="70"/>
      <c r="B501" s="73"/>
      <c r="C501" s="70"/>
      <c r="D501" s="73"/>
      <c r="E501" s="73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ht="18.0" customHeight="1">
      <c r="A502" s="70"/>
      <c r="B502" s="73"/>
      <c r="C502" s="70"/>
      <c r="D502" s="73"/>
      <c r="E502" s="73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ht="18.0" customHeight="1">
      <c r="A503" s="70"/>
      <c r="B503" s="73"/>
      <c r="C503" s="70"/>
      <c r="D503" s="73"/>
      <c r="E503" s="73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ht="18.0" customHeight="1">
      <c r="A504" s="70"/>
      <c r="B504" s="73"/>
      <c r="C504" s="70"/>
      <c r="D504" s="73"/>
      <c r="E504" s="73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ht="18.0" customHeight="1">
      <c r="A505" s="70"/>
      <c r="B505" s="73"/>
      <c r="C505" s="70"/>
      <c r="D505" s="73"/>
      <c r="E505" s="73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ht="18.0" customHeight="1">
      <c r="A506" s="70"/>
      <c r="B506" s="73"/>
      <c r="C506" s="70"/>
      <c r="D506" s="73"/>
      <c r="E506" s="73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ht="18.0" customHeight="1">
      <c r="A507" s="70"/>
      <c r="B507" s="73"/>
      <c r="C507" s="70"/>
      <c r="D507" s="73"/>
      <c r="E507" s="73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ht="18.0" customHeight="1">
      <c r="A508" s="70"/>
      <c r="B508" s="73"/>
      <c r="C508" s="70"/>
      <c r="D508" s="73"/>
      <c r="E508" s="73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ht="18.0" customHeight="1">
      <c r="A509" s="70"/>
      <c r="B509" s="73"/>
      <c r="C509" s="70"/>
      <c r="D509" s="73"/>
      <c r="E509" s="73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ht="18.0" customHeight="1">
      <c r="A510" s="70"/>
      <c r="B510" s="73"/>
      <c r="C510" s="70"/>
      <c r="D510" s="73"/>
      <c r="E510" s="73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ht="18.0" customHeight="1">
      <c r="A511" s="70"/>
      <c r="B511" s="73"/>
      <c r="C511" s="70"/>
      <c r="D511" s="73"/>
      <c r="E511" s="73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ht="18.0" customHeight="1">
      <c r="A512" s="70"/>
      <c r="B512" s="73"/>
      <c r="C512" s="70"/>
      <c r="D512" s="73"/>
      <c r="E512" s="73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ht="18.0" customHeight="1">
      <c r="A513" s="70"/>
      <c r="B513" s="73"/>
      <c r="C513" s="70"/>
      <c r="D513" s="73"/>
      <c r="E513" s="73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ht="18.0" customHeight="1">
      <c r="A514" s="70"/>
      <c r="B514" s="73"/>
      <c r="C514" s="70"/>
      <c r="D514" s="73"/>
      <c r="E514" s="73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ht="18.0" customHeight="1">
      <c r="A515" s="70"/>
      <c r="B515" s="73"/>
      <c r="C515" s="70"/>
      <c r="D515" s="73"/>
      <c r="E515" s="73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ht="18.0" customHeight="1">
      <c r="A516" s="70"/>
      <c r="B516" s="73"/>
      <c r="C516" s="70"/>
      <c r="D516" s="73"/>
      <c r="E516" s="73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ht="18.0" customHeight="1">
      <c r="A517" s="70"/>
      <c r="B517" s="73"/>
      <c r="C517" s="70"/>
      <c r="D517" s="73"/>
      <c r="E517" s="73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ht="18.0" customHeight="1">
      <c r="A518" s="70"/>
      <c r="B518" s="73"/>
      <c r="C518" s="70"/>
      <c r="D518" s="73"/>
      <c r="E518" s="73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ht="18.0" customHeight="1">
      <c r="A519" s="70"/>
      <c r="B519" s="73"/>
      <c r="C519" s="70"/>
      <c r="D519" s="73"/>
      <c r="E519" s="73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ht="18.0" customHeight="1">
      <c r="A520" s="70"/>
      <c r="B520" s="73"/>
      <c r="C520" s="70"/>
      <c r="D520" s="73"/>
      <c r="E520" s="73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ht="18.0" customHeight="1">
      <c r="A521" s="70"/>
      <c r="B521" s="73"/>
      <c r="C521" s="70"/>
      <c r="D521" s="73"/>
      <c r="E521" s="73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ht="18.0" customHeight="1">
      <c r="A522" s="70"/>
      <c r="B522" s="73"/>
      <c r="C522" s="70"/>
      <c r="D522" s="73"/>
      <c r="E522" s="73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ht="18.0" customHeight="1">
      <c r="A523" s="70"/>
      <c r="B523" s="73"/>
      <c r="C523" s="70"/>
      <c r="D523" s="73"/>
      <c r="E523" s="73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ht="18.0" customHeight="1">
      <c r="A524" s="70"/>
      <c r="B524" s="73"/>
      <c r="C524" s="70"/>
      <c r="D524" s="73"/>
      <c r="E524" s="73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ht="18.0" customHeight="1">
      <c r="A525" s="70"/>
      <c r="B525" s="73"/>
      <c r="C525" s="70"/>
      <c r="D525" s="73"/>
      <c r="E525" s="73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ht="18.0" customHeight="1">
      <c r="A526" s="70"/>
      <c r="B526" s="73"/>
      <c r="C526" s="70"/>
      <c r="D526" s="73"/>
      <c r="E526" s="73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ht="18.0" customHeight="1">
      <c r="A527" s="70"/>
      <c r="B527" s="73"/>
      <c r="C527" s="70"/>
      <c r="D527" s="73"/>
      <c r="E527" s="73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ht="18.0" customHeight="1">
      <c r="A528" s="70"/>
      <c r="B528" s="73"/>
      <c r="C528" s="70"/>
      <c r="D528" s="73"/>
      <c r="E528" s="73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ht="18.0" customHeight="1">
      <c r="A529" s="70"/>
      <c r="B529" s="73"/>
      <c r="C529" s="70"/>
      <c r="D529" s="73"/>
      <c r="E529" s="73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ht="18.0" customHeight="1">
      <c r="A530" s="70"/>
      <c r="B530" s="73"/>
      <c r="C530" s="70"/>
      <c r="D530" s="73"/>
      <c r="E530" s="73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ht="18.0" customHeight="1">
      <c r="A531" s="70"/>
      <c r="B531" s="73"/>
      <c r="C531" s="70"/>
      <c r="D531" s="73"/>
      <c r="E531" s="73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ht="18.0" customHeight="1">
      <c r="A532" s="70"/>
      <c r="B532" s="73"/>
      <c r="C532" s="70"/>
      <c r="D532" s="73"/>
      <c r="E532" s="73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ht="18.0" customHeight="1">
      <c r="A533" s="70"/>
      <c r="B533" s="73"/>
      <c r="C533" s="70"/>
      <c r="D533" s="73"/>
      <c r="E533" s="73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ht="18.0" customHeight="1">
      <c r="A534" s="70"/>
      <c r="B534" s="73"/>
      <c r="C534" s="70"/>
      <c r="D534" s="73"/>
      <c r="E534" s="73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ht="18.0" customHeight="1">
      <c r="A535" s="70"/>
      <c r="B535" s="73"/>
      <c r="C535" s="70"/>
      <c r="D535" s="73"/>
      <c r="E535" s="73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ht="18.0" customHeight="1">
      <c r="A536" s="70"/>
      <c r="B536" s="73"/>
      <c r="C536" s="70"/>
      <c r="D536" s="73"/>
      <c r="E536" s="73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ht="18.0" customHeight="1">
      <c r="A537" s="70"/>
      <c r="B537" s="73"/>
      <c r="C537" s="70"/>
      <c r="D537" s="73"/>
      <c r="E537" s="73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ht="18.0" customHeight="1">
      <c r="A538" s="70"/>
      <c r="B538" s="73"/>
      <c r="C538" s="70"/>
      <c r="D538" s="73"/>
      <c r="E538" s="73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ht="18.0" customHeight="1">
      <c r="A539" s="70"/>
      <c r="B539" s="73"/>
      <c r="C539" s="70"/>
      <c r="D539" s="73"/>
      <c r="E539" s="73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ht="18.0" customHeight="1">
      <c r="A540" s="70"/>
      <c r="B540" s="73"/>
      <c r="C540" s="70"/>
      <c r="D540" s="73"/>
      <c r="E540" s="73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ht="18.0" customHeight="1">
      <c r="A541" s="70"/>
      <c r="B541" s="73"/>
      <c r="C541" s="70"/>
      <c r="D541" s="73"/>
      <c r="E541" s="73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ht="18.0" customHeight="1">
      <c r="A542" s="70"/>
      <c r="B542" s="73"/>
      <c r="C542" s="70"/>
      <c r="D542" s="73"/>
      <c r="E542" s="73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ht="18.0" customHeight="1">
      <c r="A543" s="70"/>
      <c r="B543" s="73"/>
      <c r="C543" s="70"/>
      <c r="D543" s="73"/>
      <c r="E543" s="73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ht="18.0" customHeight="1">
      <c r="A544" s="70"/>
      <c r="B544" s="73"/>
      <c r="C544" s="70"/>
      <c r="D544" s="73"/>
      <c r="E544" s="73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ht="18.0" customHeight="1">
      <c r="A545" s="70"/>
      <c r="B545" s="73"/>
      <c r="C545" s="70"/>
      <c r="D545" s="73"/>
      <c r="E545" s="73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ht="18.0" customHeight="1">
      <c r="A546" s="70"/>
      <c r="B546" s="73"/>
      <c r="C546" s="70"/>
      <c r="D546" s="73"/>
      <c r="E546" s="73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ht="18.0" customHeight="1">
      <c r="A547" s="70"/>
      <c r="B547" s="73"/>
      <c r="C547" s="70"/>
      <c r="D547" s="73"/>
      <c r="E547" s="73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ht="18.0" customHeight="1">
      <c r="A548" s="70"/>
      <c r="B548" s="73"/>
      <c r="C548" s="70"/>
      <c r="D548" s="73"/>
      <c r="E548" s="73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ht="18.0" customHeight="1">
      <c r="A549" s="70"/>
      <c r="B549" s="73"/>
      <c r="C549" s="70"/>
      <c r="D549" s="73"/>
      <c r="E549" s="73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ht="18.0" customHeight="1">
      <c r="A550" s="70"/>
      <c r="B550" s="73"/>
      <c r="C550" s="70"/>
      <c r="D550" s="73"/>
      <c r="E550" s="73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ht="18.0" customHeight="1">
      <c r="A551" s="70"/>
      <c r="B551" s="73"/>
      <c r="C551" s="70"/>
      <c r="D551" s="73"/>
      <c r="E551" s="73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ht="18.0" customHeight="1">
      <c r="A552" s="70"/>
      <c r="B552" s="73"/>
      <c r="C552" s="70"/>
      <c r="D552" s="73"/>
      <c r="E552" s="73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ht="18.0" customHeight="1">
      <c r="A553" s="70"/>
      <c r="B553" s="73"/>
      <c r="C553" s="70"/>
      <c r="D553" s="73"/>
      <c r="E553" s="73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ht="18.0" customHeight="1">
      <c r="A554" s="70"/>
      <c r="B554" s="73"/>
      <c r="C554" s="70"/>
      <c r="D554" s="73"/>
      <c r="E554" s="73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ht="18.0" customHeight="1">
      <c r="A555" s="70"/>
      <c r="B555" s="73"/>
      <c r="C555" s="70"/>
      <c r="D555" s="73"/>
      <c r="E555" s="73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ht="18.0" customHeight="1">
      <c r="A556" s="70"/>
      <c r="B556" s="73"/>
      <c r="C556" s="70"/>
      <c r="D556" s="73"/>
      <c r="E556" s="73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ht="18.0" customHeight="1">
      <c r="A557" s="70"/>
      <c r="B557" s="73"/>
      <c r="C557" s="70"/>
      <c r="D557" s="73"/>
      <c r="E557" s="73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ht="18.0" customHeight="1">
      <c r="A558" s="70"/>
      <c r="B558" s="73"/>
      <c r="C558" s="70"/>
      <c r="D558" s="73"/>
      <c r="E558" s="73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ht="18.0" customHeight="1">
      <c r="A559" s="70"/>
      <c r="B559" s="73"/>
      <c r="C559" s="70"/>
      <c r="D559" s="73"/>
      <c r="E559" s="73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ht="18.0" customHeight="1">
      <c r="A560" s="70"/>
      <c r="B560" s="73"/>
      <c r="C560" s="70"/>
      <c r="D560" s="73"/>
      <c r="E560" s="73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ht="18.0" customHeight="1">
      <c r="A561" s="70"/>
      <c r="B561" s="73"/>
      <c r="C561" s="70"/>
      <c r="D561" s="73"/>
      <c r="E561" s="73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ht="18.0" customHeight="1">
      <c r="A562" s="70"/>
      <c r="B562" s="73"/>
      <c r="C562" s="70"/>
      <c r="D562" s="73"/>
      <c r="E562" s="73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ht="18.0" customHeight="1">
      <c r="A563" s="70"/>
      <c r="B563" s="73"/>
      <c r="C563" s="70"/>
      <c r="D563" s="73"/>
      <c r="E563" s="73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ht="18.0" customHeight="1">
      <c r="A564" s="70"/>
      <c r="B564" s="73"/>
      <c r="C564" s="70"/>
      <c r="D564" s="73"/>
      <c r="E564" s="73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ht="18.0" customHeight="1">
      <c r="A565" s="70"/>
      <c r="B565" s="73"/>
      <c r="C565" s="70"/>
      <c r="D565" s="73"/>
      <c r="E565" s="73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ht="18.0" customHeight="1">
      <c r="A566" s="70"/>
      <c r="B566" s="73"/>
      <c r="C566" s="70"/>
      <c r="D566" s="73"/>
      <c r="E566" s="73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ht="18.0" customHeight="1">
      <c r="A567" s="70"/>
      <c r="B567" s="73"/>
      <c r="C567" s="70"/>
      <c r="D567" s="73"/>
      <c r="E567" s="73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ht="18.0" customHeight="1">
      <c r="A568" s="70"/>
      <c r="B568" s="73"/>
      <c r="C568" s="70"/>
      <c r="D568" s="73"/>
      <c r="E568" s="73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ht="18.0" customHeight="1">
      <c r="A569" s="70"/>
      <c r="B569" s="73"/>
      <c r="C569" s="70"/>
      <c r="D569" s="73"/>
      <c r="E569" s="73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ht="18.0" customHeight="1">
      <c r="A570" s="70"/>
      <c r="B570" s="73"/>
      <c r="C570" s="70"/>
      <c r="D570" s="73"/>
      <c r="E570" s="73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ht="18.0" customHeight="1">
      <c r="A571" s="70"/>
      <c r="B571" s="73"/>
      <c r="C571" s="70"/>
      <c r="D571" s="73"/>
      <c r="E571" s="73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ht="18.0" customHeight="1">
      <c r="A572" s="70"/>
      <c r="B572" s="73"/>
      <c r="C572" s="70"/>
      <c r="D572" s="73"/>
      <c r="E572" s="73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ht="18.0" customHeight="1">
      <c r="A573" s="70"/>
      <c r="B573" s="73"/>
      <c r="C573" s="70"/>
      <c r="D573" s="73"/>
      <c r="E573" s="73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ht="18.0" customHeight="1">
      <c r="A574" s="70"/>
      <c r="B574" s="73"/>
      <c r="C574" s="70"/>
      <c r="D574" s="73"/>
      <c r="E574" s="73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ht="18.0" customHeight="1">
      <c r="A575" s="70"/>
      <c r="B575" s="73"/>
      <c r="C575" s="70"/>
      <c r="D575" s="73"/>
      <c r="E575" s="73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ht="18.0" customHeight="1">
      <c r="A576" s="70"/>
      <c r="B576" s="73"/>
      <c r="C576" s="70"/>
      <c r="D576" s="73"/>
      <c r="E576" s="73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ht="18.0" customHeight="1">
      <c r="A577" s="70"/>
      <c r="B577" s="73"/>
      <c r="C577" s="70"/>
      <c r="D577" s="73"/>
      <c r="E577" s="73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ht="18.0" customHeight="1">
      <c r="A578" s="70"/>
      <c r="B578" s="73"/>
      <c r="C578" s="70"/>
      <c r="D578" s="73"/>
      <c r="E578" s="73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ht="18.0" customHeight="1">
      <c r="A579" s="70"/>
      <c r="B579" s="73"/>
      <c r="C579" s="70"/>
      <c r="D579" s="73"/>
      <c r="E579" s="73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ht="18.0" customHeight="1">
      <c r="A580" s="70"/>
      <c r="B580" s="73"/>
      <c r="C580" s="70"/>
      <c r="D580" s="73"/>
      <c r="E580" s="73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ht="18.0" customHeight="1">
      <c r="A581" s="70"/>
      <c r="B581" s="73"/>
      <c r="C581" s="70"/>
      <c r="D581" s="73"/>
      <c r="E581" s="73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ht="18.0" customHeight="1">
      <c r="A582" s="70"/>
      <c r="B582" s="73"/>
      <c r="C582" s="70"/>
      <c r="D582" s="73"/>
      <c r="E582" s="73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ht="18.0" customHeight="1">
      <c r="A583" s="70"/>
      <c r="B583" s="73"/>
      <c r="C583" s="70"/>
      <c r="D583" s="73"/>
      <c r="E583" s="73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ht="18.0" customHeight="1">
      <c r="A584" s="70"/>
      <c r="B584" s="73"/>
      <c r="C584" s="70"/>
      <c r="D584" s="73"/>
      <c r="E584" s="73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ht="18.0" customHeight="1">
      <c r="A585" s="70"/>
      <c r="B585" s="73"/>
      <c r="C585" s="70"/>
      <c r="D585" s="73"/>
      <c r="E585" s="73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ht="18.0" customHeight="1">
      <c r="A586" s="70"/>
      <c r="B586" s="73"/>
      <c r="C586" s="70"/>
      <c r="D586" s="73"/>
      <c r="E586" s="73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ht="18.0" customHeight="1">
      <c r="A587" s="70"/>
      <c r="B587" s="73"/>
      <c r="C587" s="70"/>
      <c r="D587" s="73"/>
      <c r="E587" s="73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ht="18.0" customHeight="1">
      <c r="A588" s="70"/>
      <c r="B588" s="73"/>
      <c r="C588" s="70"/>
      <c r="D588" s="73"/>
      <c r="E588" s="73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ht="18.0" customHeight="1">
      <c r="A589" s="70"/>
      <c r="B589" s="73"/>
      <c r="C589" s="70"/>
      <c r="D589" s="73"/>
      <c r="E589" s="73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ht="18.0" customHeight="1">
      <c r="A590" s="70"/>
      <c r="B590" s="73"/>
      <c r="C590" s="70"/>
      <c r="D590" s="73"/>
      <c r="E590" s="73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ht="18.0" customHeight="1">
      <c r="A591" s="70"/>
      <c r="B591" s="73"/>
      <c r="C591" s="70"/>
      <c r="D591" s="73"/>
      <c r="E591" s="73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ht="18.0" customHeight="1">
      <c r="A592" s="70"/>
      <c r="B592" s="73"/>
      <c r="C592" s="70"/>
      <c r="D592" s="73"/>
      <c r="E592" s="73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ht="18.0" customHeight="1">
      <c r="A593" s="70"/>
      <c r="B593" s="73"/>
      <c r="C593" s="70"/>
      <c r="D593" s="73"/>
      <c r="E593" s="73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ht="18.0" customHeight="1">
      <c r="A594" s="70"/>
      <c r="B594" s="73"/>
      <c r="C594" s="70"/>
      <c r="D594" s="73"/>
      <c r="E594" s="73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ht="18.0" customHeight="1">
      <c r="A595" s="70"/>
      <c r="B595" s="73"/>
      <c r="C595" s="70"/>
      <c r="D595" s="73"/>
      <c r="E595" s="73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ht="18.0" customHeight="1">
      <c r="A596" s="70"/>
      <c r="B596" s="73"/>
      <c r="C596" s="70"/>
      <c r="D596" s="73"/>
      <c r="E596" s="73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ht="18.0" customHeight="1">
      <c r="A597" s="70"/>
      <c r="B597" s="73"/>
      <c r="C597" s="70"/>
      <c r="D597" s="73"/>
      <c r="E597" s="73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ht="18.0" customHeight="1">
      <c r="A598" s="70"/>
      <c r="B598" s="73"/>
      <c r="C598" s="70"/>
      <c r="D598" s="73"/>
      <c r="E598" s="73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ht="18.0" customHeight="1">
      <c r="A599" s="70"/>
      <c r="B599" s="73"/>
      <c r="C599" s="70"/>
      <c r="D599" s="73"/>
      <c r="E599" s="73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ht="18.0" customHeight="1">
      <c r="A600" s="70"/>
      <c r="B600" s="73"/>
      <c r="C600" s="70"/>
      <c r="D600" s="73"/>
      <c r="E600" s="73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ht="18.0" customHeight="1">
      <c r="A601" s="70"/>
      <c r="B601" s="73"/>
      <c r="C601" s="70"/>
      <c r="D601" s="73"/>
      <c r="E601" s="73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ht="18.0" customHeight="1">
      <c r="A602" s="70"/>
      <c r="B602" s="73"/>
      <c r="C602" s="70"/>
      <c r="D602" s="73"/>
      <c r="E602" s="73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ht="18.0" customHeight="1">
      <c r="A603" s="70"/>
      <c r="B603" s="73"/>
      <c r="C603" s="70"/>
      <c r="D603" s="73"/>
      <c r="E603" s="73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ht="18.0" customHeight="1">
      <c r="A604" s="70"/>
      <c r="B604" s="73"/>
      <c r="C604" s="70"/>
      <c r="D604" s="73"/>
      <c r="E604" s="73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ht="18.0" customHeight="1">
      <c r="A605" s="70"/>
      <c r="B605" s="73"/>
      <c r="C605" s="70"/>
      <c r="D605" s="73"/>
      <c r="E605" s="73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ht="18.0" customHeight="1">
      <c r="A606" s="70"/>
      <c r="B606" s="73"/>
      <c r="C606" s="70"/>
      <c r="D606" s="73"/>
      <c r="E606" s="73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ht="18.0" customHeight="1">
      <c r="A607" s="70"/>
      <c r="B607" s="73"/>
      <c r="C607" s="70"/>
      <c r="D607" s="73"/>
      <c r="E607" s="73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ht="18.0" customHeight="1">
      <c r="A608" s="70"/>
      <c r="B608" s="73"/>
      <c r="C608" s="70"/>
      <c r="D608" s="73"/>
      <c r="E608" s="73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ht="18.0" customHeight="1">
      <c r="A609" s="70"/>
      <c r="B609" s="73"/>
      <c r="C609" s="70"/>
      <c r="D609" s="73"/>
      <c r="E609" s="73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ht="18.0" customHeight="1">
      <c r="A610" s="70"/>
      <c r="B610" s="73"/>
      <c r="C610" s="70"/>
      <c r="D610" s="73"/>
      <c r="E610" s="73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ht="18.0" customHeight="1">
      <c r="A611" s="70"/>
      <c r="B611" s="73"/>
      <c r="C611" s="70"/>
      <c r="D611" s="73"/>
      <c r="E611" s="73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ht="18.0" customHeight="1">
      <c r="A612" s="70"/>
      <c r="B612" s="73"/>
      <c r="C612" s="70"/>
      <c r="D612" s="73"/>
      <c r="E612" s="73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ht="18.0" customHeight="1">
      <c r="A613" s="70"/>
      <c r="B613" s="73"/>
      <c r="C613" s="70"/>
      <c r="D613" s="73"/>
      <c r="E613" s="73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ht="18.0" customHeight="1">
      <c r="A614" s="70"/>
      <c r="B614" s="73"/>
      <c r="C614" s="70"/>
      <c r="D614" s="73"/>
      <c r="E614" s="73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ht="18.0" customHeight="1">
      <c r="A615" s="70"/>
      <c r="B615" s="73"/>
      <c r="C615" s="70"/>
      <c r="D615" s="73"/>
      <c r="E615" s="73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ht="18.0" customHeight="1">
      <c r="A616" s="70"/>
      <c r="B616" s="73"/>
      <c r="C616" s="70"/>
      <c r="D616" s="73"/>
      <c r="E616" s="73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ht="18.0" customHeight="1">
      <c r="A617" s="70"/>
      <c r="B617" s="73"/>
      <c r="C617" s="70"/>
      <c r="D617" s="73"/>
      <c r="E617" s="73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ht="18.0" customHeight="1">
      <c r="A618" s="70"/>
      <c r="B618" s="73"/>
      <c r="C618" s="70"/>
      <c r="D618" s="73"/>
      <c r="E618" s="73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ht="18.0" customHeight="1">
      <c r="A619" s="70"/>
      <c r="B619" s="73"/>
      <c r="C619" s="70"/>
      <c r="D619" s="73"/>
      <c r="E619" s="73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ht="18.0" customHeight="1">
      <c r="A620" s="70"/>
      <c r="B620" s="73"/>
      <c r="C620" s="70"/>
      <c r="D620" s="73"/>
      <c r="E620" s="73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ht="18.0" customHeight="1">
      <c r="A621" s="70"/>
      <c r="B621" s="73"/>
      <c r="C621" s="70"/>
      <c r="D621" s="73"/>
      <c r="E621" s="73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ht="18.0" customHeight="1">
      <c r="A622" s="70"/>
      <c r="B622" s="73"/>
      <c r="C622" s="70"/>
      <c r="D622" s="73"/>
      <c r="E622" s="73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ht="18.0" customHeight="1">
      <c r="A623" s="70"/>
      <c r="B623" s="73"/>
      <c r="C623" s="70"/>
      <c r="D623" s="73"/>
      <c r="E623" s="73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ht="18.0" customHeight="1">
      <c r="A624" s="70"/>
      <c r="B624" s="73"/>
      <c r="C624" s="70"/>
      <c r="D624" s="73"/>
      <c r="E624" s="73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ht="18.0" customHeight="1">
      <c r="A625" s="70"/>
      <c r="B625" s="73"/>
      <c r="C625" s="70"/>
      <c r="D625" s="73"/>
      <c r="E625" s="73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ht="18.0" customHeight="1">
      <c r="A626" s="70"/>
      <c r="B626" s="73"/>
      <c r="C626" s="70"/>
      <c r="D626" s="73"/>
      <c r="E626" s="73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ht="18.0" customHeight="1">
      <c r="A627" s="70"/>
      <c r="B627" s="73"/>
      <c r="C627" s="70"/>
      <c r="D627" s="73"/>
      <c r="E627" s="73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ht="18.0" customHeight="1">
      <c r="A628" s="70"/>
      <c r="B628" s="73"/>
      <c r="C628" s="70"/>
      <c r="D628" s="73"/>
      <c r="E628" s="73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ht="18.0" customHeight="1">
      <c r="A629" s="70"/>
      <c r="B629" s="73"/>
      <c r="C629" s="70"/>
      <c r="D629" s="73"/>
      <c r="E629" s="73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ht="18.0" customHeight="1">
      <c r="A630" s="70"/>
      <c r="B630" s="73"/>
      <c r="C630" s="70"/>
      <c r="D630" s="73"/>
      <c r="E630" s="73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ht="18.0" customHeight="1">
      <c r="A631" s="70"/>
      <c r="B631" s="73"/>
      <c r="C631" s="70"/>
      <c r="D631" s="73"/>
      <c r="E631" s="73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ht="18.0" customHeight="1">
      <c r="A632" s="70"/>
      <c r="B632" s="73"/>
      <c r="C632" s="70"/>
      <c r="D632" s="73"/>
      <c r="E632" s="73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ht="18.0" customHeight="1">
      <c r="A633" s="70"/>
      <c r="B633" s="73"/>
      <c r="C633" s="70"/>
      <c r="D633" s="73"/>
      <c r="E633" s="73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ht="18.0" customHeight="1">
      <c r="A634" s="70"/>
      <c r="B634" s="73"/>
      <c r="C634" s="70"/>
      <c r="D634" s="73"/>
      <c r="E634" s="73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ht="18.0" customHeight="1">
      <c r="A635" s="70"/>
      <c r="B635" s="73"/>
      <c r="C635" s="70"/>
      <c r="D635" s="73"/>
      <c r="E635" s="73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ht="18.0" customHeight="1">
      <c r="A636" s="70"/>
      <c r="B636" s="73"/>
      <c r="C636" s="70"/>
      <c r="D636" s="73"/>
      <c r="E636" s="73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ht="18.0" customHeight="1">
      <c r="A637" s="70"/>
      <c r="B637" s="73"/>
      <c r="C637" s="70"/>
      <c r="D637" s="73"/>
      <c r="E637" s="73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ht="18.0" customHeight="1">
      <c r="A638" s="70"/>
      <c r="B638" s="73"/>
      <c r="C638" s="70"/>
      <c r="D638" s="73"/>
      <c r="E638" s="73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ht="18.0" customHeight="1">
      <c r="A639" s="70"/>
      <c r="B639" s="73"/>
      <c r="C639" s="70"/>
      <c r="D639" s="73"/>
      <c r="E639" s="73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ht="18.0" customHeight="1">
      <c r="A640" s="70"/>
      <c r="B640" s="73"/>
      <c r="C640" s="70"/>
      <c r="D640" s="73"/>
      <c r="E640" s="73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ht="18.0" customHeight="1">
      <c r="A641" s="70"/>
      <c r="B641" s="73"/>
      <c r="C641" s="70"/>
      <c r="D641" s="73"/>
      <c r="E641" s="73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ht="18.0" customHeight="1">
      <c r="A642" s="70"/>
      <c r="B642" s="73"/>
      <c r="C642" s="70"/>
      <c r="D642" s="73"/>
      <c r="E642" s="73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ht="18.0" customHeight="1">
      <c r="A643" s="70"/>
      <c r="B643" s="73"/>
      <c r="C643" s="70"/>
      <c r="D643" s="73"/>
      <c r="E643" s="73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ht="18.0" customHeight="1">
      <c r="A644" s="70"/>
      <c r="B644" s="73"/>
      <c r="C644" s="70"/>
      <c r="D644" s="73"/>
      <c r="E644" s="73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ht="18.0" customHeight="1">
      <c r="A645" s="70"/>
      <c r="B645" s="73"/>
      <c r="C645" s="70"/>
      <c r="D645" s="73"/>
      <c r="E645" s="73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ht="18.0" customHeight="1">
      <c r="A646" s="70"/>
      <c r="B646" s="73"/>
      <c r="C646" s="70"/>
      <c r="D646" s="73"/>
      <c r="E646" s="73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ht="18.0" customHeight="1">
      <c r="A647" s="70"/>
      <c r="B647" s="73"/>
      <c r="C647" s="70"/>
      <c r="D647" s="73"/>
      <c r="E647" s="73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ht="18.0" customHeight="1">
      <c r="A648" s="70"/>
      <c r="B648" s="73"/>
      <c r="C648" s="70"/>
      <c r="D648" s="73"/>
      <c r="E648" s="73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ht="18.0" customHeight="1">
      <c r="A649" s="70"/>
      <c r="B649" s="73"/>
      <c r="C649" s="70"/>
      <c r="D649" s="73"/>
      <c r="E649" s="73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ht="18.0" customHeight="1">
      <c r="A650" s="70"/>
      <c r="B650" s="73"/>
      <c r="C650" s="70"/>
      <c r="D650" s="73"/>
      <c r="E650" s="73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ht="18.0" customHeight="1">
      <c r="A651" s="70"/>
      <c r="B651" s="73"/>
      <c r="C651" s="70"/>
      <c r="D651" s="73"/>
      <c r="E651" s="73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ht="18.0" customHeight="1">
      <c r="A652" s="70"/>
      <c r="B652" s="73"/>
      <c r="C652" s="70"/>
      <c r="D652" s="73"/>
      <c r="E652" s="73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ht="18.0" customHeight="1">
      <c r="A653" s="70"/>
      <c r="B653" s="73"/>
      <c r="C653" s="70"/>
      <c r="D653" s="73"/>
      <c r="E653" s="73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ht="18.0" customHeight="1">
      <c r="A654" s="70"/>
      <c r="B654" s="73"/>
      <c r="C654" s="70"/>
      <c r="D654" s="73"/>
      <c r="E654" s="73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ht="18.0" customHeight="1">
      <c r="A655" s="70"/>
      <c r="B655" s="73"/>
      <c r="C655" s="70"/>
      <c r="D655" s="73"/>
      <c r="E655" s="73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ht="18.0" customHeight="1">
      <c r="A656" s="70"/>
      <c r="B656" s="73"/>
      <c r="C656" s="70"/>
      <c r="D656" s="73"/>
      <c r="E656" s="73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ht="18.0" customHeight="1">
      <c r="A657" s="70"/>
      <c r="B657" s="73"/>
      <c r="C657" s="70"/>
      <c r="D657" s="73"/>
      <c r="E657" s="73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ht="18.0" customHeight="1">
      <c r="A658" s="70"/>
      <c r="B658" s="73"/>
      <c r="C658" s="70"/>
      <c r="D658" s="73"/>
      <c r="E658" s="73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ht="18.0" customHeight="1">
      <c r="A659" s="70"/>
      <c r="B659" s="73"/>
      <c r="C659" s="70"/>
      <c r="D659" s="73"/>
      <c r="E659" s="73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ht="18.0" customHeight="1">
      <c r="A660" s="70"/>
      <c r="B660" s="73"/>
      <c r="C660" s="70"/>
      <c r="D660" s="73"/>
      <c r="E660" s="73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ht="18.0" customHeight="1">
      <c r="A661" s="70"/>
      <c r="B661" s="73"/>
      <c r="C661" s="70"/>
      <c r="D661" s="73"/>
      <c r="E661" s="73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ht="18.0" customHeight="1">
      <c r="A662" s="70"/>
      <c r="B662" s="73"/>
      <c r="C662" s="70"/>
      <c r="D662" s="73"/>
      <c r="E662" s="73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ht="18.0" customHeight="1">
      <c r="A663" s="70"/>
      <c r="B663" s="73"/>
      <c r="C663" s="70"/>
      <c r="D663" s="73"/>
      <c r="E663" s="73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ht="18.0" customHeight="1">
      <c r="A664" s="70"/>
      <c r="B664" s="73"/>
      <c r="C664" s="70"/>
      <c r="D664" s="73"/>
      <c r="E664" s="73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ht="18.0" customHeight="1">
      <c r="A665" s="70"/>
      <c r="B665" s="73"/>
      <c r="C665" s="70"/>
      <c r="D665" s="73"/>
      <c r="E665" s="73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ht="18.0" customHeight="1">
      <c r="A666" s="70"/>
      <c r="B666" s="73"/>
      <c r="C666" s="70"/>
      <c r="D666" s="73"/>
      <c r="E666" s="73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ht="18.0" customHeight="1">
      <c r="A667" s="70"/>
      <c r="B667" s="73"/>
      <c r="C667" s="70"/>
      <c r="D667" s="73"/>
      <c r="E667" s="73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ht="18.0" customHeight="1">
      <c r="A668" s="70"/>
      <c r="B668" s="73"/>
      <c r="C668" s="70"/>
      <c r="D668" s="73"/>
      <c r="E668" s="73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ht="18.0" customHeight="1">
      <c r="A669" s="70"/>
      <c r="B669" s="73"/>
      <c r="C669" s="70"/>
      <c r="D669" s="73"/>
      <c r="E669" s="73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ht="18.0" customHeight="1">
      <c r="A670" s="70"/>
      <c r="B670" s="73"/>
      <c r="C670" s="70"/>
      <c r="D670" s="73"/>
      <c r="E670" s="73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ht="18.0" customHeight="1">
      <c r="A671" s="70"/>
      <c r="B671" s="73"/>
      <c r="C671" s="70"/>
      <c r="D671" s="73"/>
      <c r="E671" s="73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ht="18.0" customHeight="1">
      <c r="A672" s="70"/>
      <c r="B672" s="73"/>
      <c r="C672" s="70"/>
      <c r="D672" s="73"/>
      <c r="E672" s="73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ht="18.0" customHeight="1">
      <c r="A673" s="70"/>
      <c r="B673" s="73"/>
      <c r="C673" s="70"/>
      <c r="D673" s="73"/>
      <c r="E673" s="73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ht="18.0" customHeight="1">
      <c r="A674" s="70"/>
      <c r="B674" s="73"/>
      <c r="C674" s="70"/>
      <c r="D674" s="73"/>
      <c r="E674" s="73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ht="18.0" customHeight="1">
      <c r="A675" s="70"/>
      <c r="B675" s="73"/>
      <c r="C675" s="70"/>
      <c r="D675" s="73"/>
      <c r="E675" s="73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ht="18.0" customHeight="1">
      <c r="A676" s="70"/>
      <c r="B676" s="73"/>
      <c r="C676" s="70"/>
      <c r="D676" s="73"/>
      <c r="E676" s="73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ht="18.0" customHeight="1">
      <c r="A677" s="70"/>
      <c r="B677" s="73"/>
      <c r="C677" s="70"/>
      <c r="D677" s="73"/>
      <c r="E677" s="73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ht="18.0" customHeight="1">
      <c r="A678" s="70"/>
      <c r="B678" s="73"/>
      <c r="C678" s="70"/>
      <c r="D678" s="73"/>
      <c r="E678" s="73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ht="18.0" customHeight="1">
      <c r="A679" s="70"/>
      <c r="B679" s="73"/>
      <c r="C679" s="70"/>
      <c r="D679" s="73"/>
      <c r="E679" s="73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ht="18.0" customHeight="1">
      <c r="A680" s="70"/>
      <c r="B680" s="73"/>
      <c r="C680" s="70"/>
      <c r="D680" s="73"/>
      <c r="E680" s="73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ht="18.0" customHeight="1">
      <c r="A681" s="70"/>
      <c r="B681" s="73"/>
      <c r="C681" s="70"/>
      <c r="D681" s="73"/>
      <c r="E681" s="73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ht="18.0" customHeight="1">
      <c r="A682" s="70"/>
      <c r="B682" s="73"/>
      <c r="C682" s="70"/>
      <c r="D682" s="73"/>
      <c r="E682" s="73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ht="18.0" customHeight="1">
      <c r="A683" s="70"/>
      <c r="B683" s="73"/>
      <c r="C683" s="70"/>
      <c r="D683" s="73"/>
      <c r="E683" s="73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ht="18.0" customHeight="1">
      <c r="A684" s="70"/>
      <c r="B684" s="73"/>
      <c r="C684" s="70"/>
      <c r="D684" s="73"/>
      <c r="E684" s="73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ht="18.0" customHeight="1">
      <c r="A685" s="70"/>
      <c r="B685" s="73"/>
      <c r="C685" s="70"/>
      <c r="D685" s="73"/>
      <c r="E685" s="73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ht="18.0" customHeight="1">
      <c r="A686" s="70"/>
      <c r="B686" s="73"/>
      <c r="C686" s="70"/>
      <c r="D686" s="73"/>
      <c r="E686" s="73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ht="18.0" customHeight="1">
      <c r="A687" s="70"/>
      <c r="B687" s="73"/>
      <c r="C687" s="70"/>
      <c r="D687" s="73"/>
      <c r="E687" s="73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ht="18.0" customHeight="1">
      <c r="A688" s="70"/>
      <c r="B688" s="73"/>
      <c r="C688" s="70"/>
      <c r="D688" s="73"/>
      <c r="E688" s="73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ht="18.0" customHeight="1">
      <c r="A689" s="70"/>
      <c r="B689" s="73"/>
      <c r="C689" s="70"/>
      <c r="D689" s="73"/>
      <c r="E689" s="73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ht="18.0" customHeight="1">
      <c r="A690" s="70"/>
      <c r="B690" s="73"/>
      <c r="C690" s="70"/>
      <c r="D690" s="73"/>
      <c r="E690" s="73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ht="18.0" customHeight="1">
      <c r="A691" s="70"/>
      <c r="B691" s="73"/>
      <c r="C691" s="70"/>
      <c r="D691" s="73"/>
      <c r="E691" s="73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ht="18.0" customHeight="1">
      <c r="A692" s="70"/>
      <c r="B692" s="73"/>
      <c r="C692" s="70"/>
      <c r="D692" s="73"/>
      <c r="E692" s="73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ht="18.0" customHeight="1">
      <c r="A693" s="70"/>
      <c r="B693" s="73"/>
      <c r="C693" s="70"/>
      <c r="D693" s="73"/>
      <c r="E693" s="73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ht="18.0" customHeight="1">
      <c r="A694" s="70"/>
      <c r="B694" s="73"/>
      <c r="C694" s="70"/>
      <c r="D694" s="73"/>
      <c r="E694" s="73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ht="18.0" customHeight="1">
      <c r="A695" s="70"/>
      <c r="B695" s="73"/>
      <c r="C695" s="70"/>
      <c r="D695" s="73"/>
      <c r="E695" s="73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ht="18.0" customHeight="1">
      <c r="A696" s="70"/>
      <c r="B696" s="73"/>
      <c r="C696" s="70"/>
      <c r="D696" s="73"/>
      <c r="E696" s="73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ht="18.0" customHeight="1">
      <c r="A697" s="70"/>
      <c r="B697" s="73"/>
      <c r="C697" s="70"/>
      <c r="D697" s="73"/>
      <c r="E697" s="73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ht="18.0" customHeight="1">
      <c r="A698" s="70"/>
      <c r="B698" s="73"/>
      <c r="C698" s="70"/>
      <c r="D698" s="73"/>
      <c r="E698" s="73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ht="18.0" customHeight="1">
      <c r="A699" s="70"/>
      <c r="B699" s="73"/>
      <c r="C699" s="70"/>
      <c r="D699" s="73"/>
      <c r="E699" s="73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ht="18.0" customHeight="1">
      <c r="A700" s="70"/>
      <c r="B700" s="73"/>
      <c r="C700" s="70"/>
      <c r="D700" s="73"/>
      <c r="E700" s="73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ht="18.0" customHeight="1">
      <c r="A701" s="70"/>
      <c r="B701" s="73"/>
      <c r="C701" s="70"/>
      <c r="D701" s="73"/>
      <c r="E701" s="73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ht="18.0" customHeight="1">
      <c r="A702" s="70"/>
      <c r="B702" s="73"/>
      <c r="C702" s="70"/>
      <c r="D702" s="73"/>
      <c r="E702" s="73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ht="18.0" customHeight="1">
      <c r="A703" s="70"/>
      <c r="B703" s="73"/>
      <c r="C703" s="70"/>
      <c r="D703" s="73"/>
      <c r="E703" s="73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ht="18.0" customHeight="1">
      <c r="A704" s="70"/>
      <c r="B704" s="73"/>
      <c r="C704" s="70"/>
      <c r="D704" s="73"/>
      <c r="E704" s="73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ht="18.0" customHeight="1">
      <c r="A705" s="70"/>
      <c r="B705" s="73"/>
      <c r="C705" s="70"/>
      <c r="D705" s="73"/>
      <c r="E705" s="73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ht="18.0" customHeight="1">
      <c r="A706" s="70"/>
      <c r="B706" s="73"/>
      <c r="C706" s="70"/>
      <c r="D706" s="73"/>
      <c r="E706" s="73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ht="18.0" customHeight="1">
      <c r="A707" s="70"/>
      <c r="B707" s="73"/>
      <c r="C707" s="70"/>
      <c r="D707" s="73"/>
      <c r="E707" s="73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ht="18.0" customHeight="1">
      <c r="A708" s="70"/>
      <c r="B708" s="73"/>
      <c r="C708" s="70"/>
      <c r="D708" s="73"/>
      <c r="E708" s="73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ht="18.0" customHeight="1">
      <c r="A709" s="70"/>
      <c r="B709" s="73"/>
      <c r="C709" s="70"/>
      <c r="D709" s="73"/>
      <c r="E709" s="73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ht="18.0" customHeight="1">
      <c r="A710" s="70"/>
      <c r="B710" s="73"/>
      <c r="C710" s="70"/>
      <c r="D710" s="73"/>
      <c r="E710" s="73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ht="18.0" customHeight="1">
      <c r="A711" s="70"/>
      <c r="B711" s="73"/>
      <c r="C711" s="70"/>
      <c r="D711" s="73"/>
      <c r="E711" s="73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ht="18.0" customHeight="1">
      <c r="A712" s="70"/>
      <c r="B712" s="73"/>
      <c r="C712" s="70"/>
      <c r="D712" s="73"/>
      <c r="E712" s="73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ht="18.0" customHeight="1">
      <c r="A713" s="70"/>
      <c r="B713" s="73"/>
      <c r="C713" s="70"/>
      <c r="D713" s="73"/>
      <c r="E713" s="73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ht="18.0" customHeight="1">
      <c r="A714" s="70"/>
      <c r="B714" s="73"/>
      <c r="C714" s="70"/>
      <c r="D714" s="73"/>
      <c r="E714" s="73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ht="18.0" customHeight="1">
      <c r="A715" s="70"/>
      <c r="B715" s="73"/>
      <c r="C715" s="70"/>
      <c r="D715" s="73"/>
      <c r="E715" s="73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ht="18.0" customHeight="1">
      <c r="A716" s="70"/>
      <c r="B716" s="73"/>
      <c r="C716" s="70"/>
      <c r="D716" s="73"/>
      <c r="E716" s="73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ht="18.0" customHeight="1">
      <c r="A717" s="70"/>
      <c r="B717" s="73"/>
      <c r="C717" s="70"/>
      <c r="D717" s="73"/>
      <c r="E717" s="73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ht="18.0" customHeight="1">
      <c r="A718" s="70"/>
      <c r="B718" s="73"/>
      <c r="C718" s="70"/>
      <c r="D718" s="73"/>
      <c r="E718" s="73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ht="18.0" customHeight="1">
      <c r="A719" s="70"/>
      <c r="B719" s="73"/>
      <c r="C719" s="70"/>
      <c r="D719" s="73"/>
      <c r="E719" s="73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ht="18.0" customHeight="1">
      <c r="A720" s="70"/>
      <c r="B720" s="73"/>
      <c r="C720" s="70"/>
      <c r="D720" s="73"/>
      <c r="E720" s="73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ht="18.0" customHeight="1">
      <c r="A721" s="70"/>
      <c r="B721" s="73"/>
      <c r="C721" s="70"/>
      <c r="D721" s="73"/>
      <c r="E721" s="73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ht="18.0" customHeight="1">
      <c r="A722" s="70"/>
      <c r="B722" s="73"/>
      <c r="C722" s="70"/>
      <c r="D722" s="73"/>
      <c r="E722" s="73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ht="18.0" customHeight="1">
      <c r="A723" s="70"/>
      <c r="B723" s="73"/>
      <c r="C723" s="70"/>
      <c r="D723" s="73"/>
      <c r="E723" s="73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ht="18.0" customHeight="1">
      <c r="A724" s="70"/>
      <c r="B724" s="73"/>
      <c r="C724" s="70"/>
      <c r="D724" s="73"/>
      <c r="E724" s="73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ht="18.0" customHeight="1">
      <c r="A725" s="70"/>
      <c r="B725" s="73"/>
      <c r="C725" s="70"/>
      <c r="D725" s="73"/>
      <c r="E725" s="73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ht="18.0" customHeight="1">
      <c r="A726" s="70"/>
      <c r="B726" s="73"/>
      <c r="C726" s="70"/>
      <c r="D726" s="73"/>
      <c r="E726" s="73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ht="18.0" customHeight="1">
      <c r="A727" s="70"/>
      <c r="B727" s="73"/>
      <c r="C727" s="70"/>
      <c r="D727" s="73"/>
      <c r="E727" s="73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ht="18.0" customHeight="1">
      <c r="A728" s="70"/>
      <c r="B728" s="73"/>
      <c r="C728" s="70"/>
      <c r="D728" s="73"/>
      <c r="E728" s="73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ht="18.0" customHeight="1">
      <c r="A729" s="70"/>
      <c r="B729" s="73"/>
      <c r="C729" s="70"/>
      <c r="D729" s="73"/>
      <c r="E729" s="73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ht="18.0" customHeight="1">
      <c r="A730" s="70"/>
      <c r="B730" s="73"/>
      <c r="C730" s="70"/>
      <c r="D730" s="73"/>
      <c r="E730" s="73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ht="18.0" customHeight="1">
      <c r="A731" s="70"/>
      <c r="B731" s="73"/>
      <c r="C731" s="70"/>
      <c r="D731" s="73"/>
      <c r="E731" s="73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ht="18.0" customHeight="1">
      <c r="A732" s="70"/>
      <c r="B732" s="73"/>
      <c r="C732" s="70"/>
      <c r="D732" s="73"/>
      <c r="E732" s="73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ht="18.0" customHeight="1">
      <c r="A733" s="70"/>
      <c r="B733" s="73"/>
      <c r="C733" s="70"/>
      <c r="D733" s="73"/>
      <c r="E733" s="73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ht="18.0" customHeight="1">
      <c r="A734" s="70"/>
      <c r="B734" s="73"/>
      <c r="C734" s="70"/>
      <c r="D734" s="73"/>
      <c r="E734" s="73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ht="18.0" customHeight="1">
      <c r="A735" s="70"/>
      <c r="B735" s="73"/>
      <c r="C735" s="70"/>
      <c r="D735" s="73"/>
      <c r="E735" s="73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ht="18.0" customHeight="1">
      <c r="A736" s="70"/>
      <c r="B736" s="73"/>
      <c r="C736" s="70"/>
      <c r="D736" s="73"/>
      <c r="E736" s="73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ht="18.0" customHeight="1">
      <c r="A737" s="70"/>
      <c r="B737" s="73"/>
      <c r="C737" s="70"/>
      <c r="D737" s="73"/>
      <c r="E737" s="73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ht="18.0" customHeight="1">
      <c r="A738" s="70"/>
      <c r="B738" s="73"/>
      <c r="C738" s="70"/>
      <c r="D738" s="73"/>
      <c r="E738" s="73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ht="18.0" customHeight="1">
      <c r="A739" s="70"/>
      <c r="B739" s="73"/>
      <c r="C739" s="70"/>
      <c r="D739" s="73"/>
      <c r="E739" s="73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ht="18.0" customHeight="1">
      <c r="A740" s="70"/>
      <c r="B740" s="73"/>
      <c r="C740" s="70"/>
      <c r="D740" s="73"/>
      <c r="E740" s="73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ht="18.0" customHeight="1">
      <c r="A741" s="70"/>
      <c r="B741" s="73"/>
      <c r="C741" s="70"/>
      <c r="D741" s="73"/>
      <c r="E741" s="73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ht="18.0" customHeight="1">
      <c r="A742" s="70"/>
      <c r="B742" s="73"/>
      <c r="C742" s="70"/>
      <c r="D742" s="73"/>
      <c r="E742" s="73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ht="18.0" customHeight="1">
      <c r="A743" s="70"/>
      <c r="B743" s="73"/>
      <c r="C743" s="70"/>
      <c r="D743" s="73"/>
      <c r="E743" s="73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ht="18.0" customHeight="1">
      <c r="A744" s="70"/>
      <c r="B744" s="73"/>
      <c r="C744" s="70"/>
      <c r="D744" s="73"/>
      <c r="E744" s="73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ht="18.0" customHeight="1">
      <c r="A745" s="70"/>
      <c r="B745" s="73"/>
      <c r="C745" s="70"/>
      <c r="D745" s="73"/>
      <c r="E745" s="73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ht="18.0" customHeight="1">
      <c r="A746" s="70"/>
      <c r="B746" s="73"/>
      <c r="C746" s="70"/>
      <c r="D746" s="73"/>
      <c r="E746" s="73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ht="18.0" customHeight="1">
      <c r="A747" s="70"/>
      <c r="B747" s="73"/>
      <c r="C747" s="70"/>
      <c r="D747" s="73"/>
      <c r="E747" s="73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ht="18.0" customHeight="1">
      <c r="A748" s="70"/>
      <c r="B748" s="73"/>
      <c r="C748" s="70"/>
      <c r="D748" s="73"/>
      <c r="E748" s="73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ht="18.0" customHeight="1">
      <c r="A749" s="70"/>
      <c r="B749" s="73"/>
      <c r="C749" s="70"/>
      <c r="D749" s="73"/>
      <c r="E749" s="73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ht="18.0" customHeight="1">
      <c r="A750" s="70"/>
      <c r="B750" s="73"/>
      <c r="C750" s="70"/>
      <c r="D750" s="73"/>
      <c r="E750" s="73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ht="18.0" customHeight="1">
      <c r="A751" s="70"/>
      <c r="B751" s="73"/>
      <c r="C751" s="70"/>
      <c r="D751" s="73"/>
      <c r="E751" s="73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ht="18.0" customHeight="1">
      <c r="A752" s="70"/>
      <c r="B752" s="73"/>
      <c r="C752" s="70"/>
      <c r="D752" s="73"/>
      <c r="E752" s="73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ht="18.0" customHeight="1">
      <c r="A753" s="70"/>
      <c r="B753" s="73"/>
      <c r="C753" s="70"/>
      <c r="D753" s="73"/>
      <c r="E753" s="73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ht="18.0" customHeight="1">
      <c r="A754" s="70"/>
      <c r="B754" s="73"/>
      <c r="C754" s="70"/>
      <c r="D754" s="73"/>
      <c r="E754" s="73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ht="18.0" customHeight="1">
      <c r="A755" s="70"/>
      <c r="B755" s="73"/>
      <c r="C755" s="70"/>
      <c r="D755" s="73"/>
      <c r="E755" s="73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ht="18.0" customHeight="1">
      <c r="A756" s="70"/>
      <c r="B756" s="73"/>
      <c r="C756" s="70"/>
      <c r="D756" s="73"/>
      <c r="E756" s="73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ht="18.0" customHeight="1">
      <c r="A757" s="70"/>
      <c r="B757" s="73"/>
      <c r="C757" s="70"/>
      <c r="D757" s="73"/>
      <c r="E757" s="73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ht="18.0" customHeight="1">
      <c r="A758" s="70"/>
      <c r="B758" s="73"/>
      <c r="C758" s="70"/>
      <c r="D758" s="73"/>
      <c r="E758" s="73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ht="18.0" customHeight="1">
      <c r="A759" s="70"/>
      <c r="B759" s="73"/>
      <c r="C759" s="70"/>
      <c r="D759" s="73"/>
      <c r="E759" s="73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ht="18.0" customHeight="1">
      <c r="A760" s="70"/>
      <c r="B760" s="73"/>
      <c r="C760" s="70"/>
      <c r="D760" s="73"/>
      <c r="E760" s="73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ht="18.0" customHeight="1">
      <c r="A761" s="70"/>
      <c r="B761" s="73"/>
      <c r="C761" s="70"/>
      <c r="D761" s="73"/>
      <c r="E761" s="73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ht="18.0" customHeight="1">
      <c r="A762" s="70"/>
      <c r="B762" s="73"/>
      <c r="C762" s="70"/>
      <c r="D762" s="73"/>
      <c r="E762" s="73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ht="18.0" customHeight="1">
      <c r="A763" s="70"/>
      <c r="B763" s="73"/>
      <c r="C763" s="70"/>
      <c r="D763" s="73"/>
      <c r="E763" s="73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ht="18.0" customHeight="1">
      <c r="A764" s="70"/>
      <c r="B764" s="73"/>
      <c r="C764" s="70"/>
      <c r="D764" s="73"/>
      <c r="E764" s="73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ht="18.0" customHeight="1">
      <c r="A765" s="70"/>
      <c r="B765" s="73"/>
      <c r="C765" s="70"/>
      <c r="D765" s="73"/>
      <c r="E765" s="73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ht="18.0" customHeight="1">
      <c r="A766" s="70"/>
      <c r="B766" s="73"/>
      <c r="C766" s="70"/>
      <c r="D766" s="73"/>
      <c r="E766" s="73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ht="18.0" customHeight="1">
      <c r="A767" s="70"/>
      <c r="B767" s="73"/>
      <c r="C767" s="70"/>
      <c r="D767" s="73"/>
      <c r="E767" s="73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ht="18.0" customHeight="1">
      <c r="A768" s="70"/>
      <c r="B768" s="73"/>
      <c r="C768" s="70"/>
      <c r="D768" s="73"/>
      <c r="E768" s="73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ht="18.0" customHeight="1">
      <c r="A769" s="70"/>
      <c r="B769" s="73"/>
      <c r="C769" s="70"/>
      <c r="D769" s="73"/>
      <c r="E769" s="73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ht="18.0" customHeight="1">
      <c r="A770" s="70"/>
      <c r="B770" s="73"/>
      <c r="C770" s="70"/>
      <c r="D770" s="73"/>
      <c r="E770" s="73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ht="18.0" customHeight="1">
      <c r="A771" s="70"/>
      <c r="B771" s="73"/>
      <c r="C771" s="70"/>
      <c r="D771" s="73"/>
      <c r="E771" s="73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ht="18.0" customHeight="1">
      <c r="A772" s="70"/>
      <c r="B772" s="73"/>
      <c r="C772" s="70"/>
      <c r="D772" s="73"/>
      <c r="E772" s="73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ht="18.0" customHeight="1">
      <c r="A773" s="70"/>
      <c r="B773" s="73"/>
      <c r="C773" s="70"/>
      <c r="D773" s="73"/>
      <c r="E773" s="73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ht="18.0" customHeight="1">
      <c r="A774" s="70"/>
      <c r="B774" s="73"/>
      <c r="C774" s="70"/>
      <c r="D774" s="73"/>
      <c r="E774" s="73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ht="18.0" customHeight="1">
      <c r="A775" s="70"/>
      <c r="B775" s="73"/>
      <c r="C775" s="70"/>
      <c r="D775" s="73"/>
      <c r="E775" s="73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ht="18.0" customHeight="1">
      <c r="A776" s="70"/>
      <c r="B776" s="73"/>
      <c r="C776" s="70"/>
      <c r="D776" s="73"/>
      <c r="E776" s="73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ht="18.0" customHeight="1">
      <c r="A777" s="70"/>
      <c r="B777" s="73"/>
      <c r="C777" s="70"/>
      <c r="D777" s="73"/>
      <c r="E777" s="73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ht="18.0" customHeight="1">
      <c r="A778" s="70"/>
      <c r="B778" s="73"/>
      <c r="C778" s="70"/>
      <c r="D778" s="73"/>
      <c r="E778" s="73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ht="18.0" customHeight="1">
      <c r="A779" s="70"/>
      <c r="B779" s="73"/>
      <c r="C779" s="70"/>
      <c r="D779" s="73"/>
      <c r="E779" s="73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ht="18.0" customHeight="1">
      <c r="A780" s="70"/>
      <c r="B780" s="73"/>
      <c r="C780" s="70"/>
      <c r="D780" s="73"/>
      <c r="E780" s="73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ht="18.0" customHeight="1">
      <c r="A781" s="70"/>
      <c r="B781" s="73"/>
      <c r="C781" s="70"/>
      <c r="D781" s="73"/>
      <c r="E781" s="73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ht="18.0" customHeight="1">
      <c r="A782" s="70"/>
      <c r="B782" s="73"/>
      <c r="C782" s="70"/>
      <c r="D782" s="73"/>
      <c r="E782" s="73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ht="18.0" customHeight="1">
      <c r="A783" s="70"/>
      <c r="B783" s="73"/>
      <c r="C783" s="70"/>
      <c r="D783" s="73"/>
      <c r="E783" s="73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ht="18.0" customHeight="1">
      <c r="A784" s="70"/>
      <c r="B784" s="73"/>
      <c r="C784" s="70"/>
      <c r="D784" s="73"/>
      <c r="E784" s="73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ht="18.0" customHeight="1">
      <c r="A785" s="70"/>
      <c r="B785" s="73"/>
      <c r="C785" s="70"/>
      <c r="D785" s="73"/>
      <c r="E785" s="73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ht="18.0" customHeight="1">
      <c r="A786" s="70"/>
      <c r="B786" s="73"/>
      <c r="C786" s="70"/>
      <c r="D786" s="73"/>
      <c r="E786" s="73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ht="18.0" customHeight="1">
      <c r="A787" s="70"/>
      <c r="B787" s="73"/>
      <c r="C787" s="70"/>
      <c r="D787" s="73"/>
      <c r="E787" s="73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ht="18.0" customHeight="1">
      <c r="A788" s="70"/>
      <c r="B788" s="73"/>
      <c r="C788" s="70"/>
      <c r="D788" s="73"/>
      <c r="E788" s="73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ht="18.0" customHeight="1">
      <c r="A789" s="70"/>
      <c r="B789" s="73"/>
      <c r="C789" s="70"/>
      <c r="D789" s="73"/>
      <c r="E789" s="73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ht="18.0" customHeight="1">
      <c r="A790" s="70"/>
      <c r="B790" s="73"/>
      <c r="C790" s="70"/>
      <c r="D790" s="73"/>
      <c r="E790" s="73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ht="18.0" customHeight="1">
      <c r="A791" s="70"/>
      <c r="B791" s="73"/>
      <c r="C791" s="70"/>
      <c r="D791" s="73"/>
      <c r="E791" s="73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ht="18.0" customHeight="1">
      <c r="A792" s="70"/>
      <c r="B792" s="73"/>
      <c r="C792" s="70"/>
      <c r="D792" s="73"/>
      <c r="E792" s="73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ht="18.0" customHeight="1">
      <c r="A793" s="70"/>
      <c r="B793" s="73"/>
      <c r="C793" s="70"/>
      <c r="D793" s="73"/>
      <c r="E793" s="73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ht="18.0" customHeight="1">
      <c r="A794" s="70"/>
      <c r="B794" s="73"/>
      <c r="C794" s="70"/>
      <c r="D794" s="73"/>
      <c r="E794" s="73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ht="18.0" customHeight="1">
      <c r="A795" s="70"/>
      <c r="B795" s="73"/>
      <c r="C795" s="70"/>
      <c r="D795" s="73"/>
      <c r="E795" s="73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ht="18.0" customHeight="1">
      <c r="A796" s="70"/>
      <c r="B796" s="73"/>
      <c r="C796" s="70"/>
      <c r="D796" s="73"/>
      <c r="E796" s="73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ht="18.0" customHeight="1">
      <c r="A797" s="70"/>
      <c r="B797" s="73"/>
      <c r="C797" s="70"/>
      <c r="D797" s="73"/>
      <c r="E797" s="73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ht="18.0" customHeight="1">
      <c r="A798" s="70"/>
      <c r="B798" s="73"/>
      <c r="C798" s="70"/>
      <c r="D798" s="73"/>
      <c r="E798" s="73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ht="18.0" customHeight="1">
      <c r="A799" s="70"/>
      <c r="B799" s="73"/>
      <c r="C799" s="70"/>
      <c r="D799" s="73"/>
      <c r="E799" s="73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ht="18.0" customHeight="1">
      <c r="A800" s="70"/>
      <c r="B800" s="73"/>
      <c r="C800" s="70"/>
      <c r="D800" s="73"/>
      <c r="E800" s="73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ht="18.0" customHeight="1">
      <c r="A801" s="70"/>
      <c r="B801" s="73"/>
      <c r="C801" s="70"/>
      <c r="D801" s="73"/>
      <c r="E801" s="73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ht="18.0" customHeight="1">
      <c r="A802" s="70"/>
      <c r="B802" s="73"/>
      <c r="C802" s="70"/>
      <c r="D802" s="73"/>
      <c r="E802" s="73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ht="18.0" customHeight="1">
      <c r="A803" s="70"/>
      <c r="B803" s="73"/>
      <c r="C803" s="70"/>
      <c r="D803" s="73"/>
      <c r="E803" s="73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ht="18.0" customHeight="1">
      <c r="A804" s="70"/>
      <c r="B804" s="73"/>
      <c r="C804" s="70"/>
      <c r="D804" s="73"/>
      <c r="E804" s="73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ht="18.0" customHeight="1">
      <c r="A805" s="70"/>
      <c r="B805" s="73"/>
      <c r="C805" s="70"/>
      <c r="D805" s="73"/>
      <c r="E805" s="73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ht="18.0" customHeight="1">
      <c r="A806" s="70"/>
      <c r="B806" s="73"/>
      <c r="C806" s="70"/>
      <c r="D806" s="73"/>
      <c r="E806" s="73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ht="18.0" customHeight="1">
      <c r="A807" s="70"/>
      <c r="B807" s="73"/>
      <c r="C807" s="70"/>
      <c r="D807" s="73"/>
      <c r="E807" s="73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ht="18.0" customHeight="1">
      <c r="A808" s="70"/>
      <c r="B808" s="73"/>
      <c r="C808" s="70"/>
      <c r="D808" s="73"/>
      <c r="E808" s="73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ht="18.0" customHeight="1">
      <c r="A809" s="70"/>
      <c r="B809" s="73"/>
      <c r="C809" s="70"/>
      <c r="D809" s="73"/>
      <c r="E809" s="73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ht="18.0" customHeight="1">
      <c r="A810" s="70"/>
      <c r="B810" s="73"/>
      <c r="C810" s="70"/>
      <c r="D810" s="73"/>
      <c r="E810" s="73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ht="18.0" customHeight="1">
      <c r="A811" s="70"/>
      <c r="B811" s="73"/>
      <c r="C811" s="70"/>
      <c r="D811" s="73"/>
      <c r="E811" s="73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ht="18.0" customHeight="1">
      <c r="A812" s="70"/>
      <c r="B812" s="73"/>
      <c r="C812" s="70"/>
      <c r="D812" s="73"/>
      <c r="E812" s="73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ht="18.0" customHeight="1">
      <c r="A813" s="70"/>
      <c r="B813" s="73"/>
      <c r="C813" s="70"/>
      <c r="D813" s="73"/>
      <c r="E813" s="73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ht="18.0" customHeight="1">
      <c r="A814" s="70"/>
      <c r="B814" s="73"/>
      <c r="C814" s="70"/>
      <c r="D814" s="73"/>
      <c r="E814" s="73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ht="18.0" customHeight="1">
      <c r="A815" s="70"/>
      <c r="B815" s="73"/>
      <c r="C815" s="70"/>
      <c r="D815" s="73"/>
      <c r="E815" s="73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ht="18.0" customHeight="1">
      <c r="A816" s="70"/>
      <c r="B816" s="73"/>
      <c r="C816" s="70"/>
      <c r="D816" s="73"/>
      <c r="E816" s="73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ht="18.0" customHeight="1">
      <c r="A817" s="70"/>
      <c r="B817" s="73"/>
      <c r="C817" s="70"/>
      <c r="D817" s="73"/>
      <c r="E817" s="73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ht="18.0" customHeight="1">
      <c r="A818" s="70"/>
      <c r="B818" s="73"/>
      <c r="C818" s="70"/>
      <c r="D818" s="73"/>
      <c r="E818" s="73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ht="18.0" customHeight="1">
      <c r="A819" s="70"/>
      <c r="B819" s="73"/>
      <c r="C819" s="70"/>
      <c r="D819" s="73"/>
      <c r="E819" s="73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ht="18.0" customHeight="1">
      <c r="A820" s="70"/>
      <c r="B820" s="73"/>
      <c r="C820" s="70"/>
      <c r="D820" s="73"/>
      <c r="E820" s="73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ht="18.0" customHeight="1">
      <c r="A821" s="70"/>
      <c r="B821" s="73"/>
      <c r="C821" s="70"/>
      <c r="D821" s="73"/>
      <c r="E821" s="73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ht="18.0" customHeight="1">
      <c r="A822" s="70"/>
      <c r="B822" s="73"/>
      <c r="C822" s="70"/>
      <c r="D822" s="73"/>
      <c r="E822" s="73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ht="18.0" customHeight="1">
      <c r="A823" s="70"/>
      <c r="B823" s="73"/>
      <c r="C823" s="70"/>
      <c r="D823" s="73"/>
      <c r="E823" s="73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ht="18.0" customHeight="1">
      <c r="A824" s="70"/>
      <c r="B824" s="73"/>
      <c r="C824" s="70"/>
      <c r="D824" s="73"/>
      <c r="E824" s="73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ht="18.0" customHeight="1">
      <c r="A825" s="70"/>
      <c r="B825" s="73"/>
      <c r="C825" s="70"/>
      <c r="D825" s="73"/>
      <c r="E825" s="73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ht="18.0" customHeight="1">
      <c r="A826" s="70"/>
      <c r="B826" s="73"/>
      <c r="C826" s="70"/>
      <c r="D826" s="73"/>
      <c r="E826" s="73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ht="18.0" customHeight="1">
      <c r="A827" s="70"/>
      <c r="B827" s="73"/>
      <c r="C827" s="70"/>
      <c r="D827" s="73"/>
      <c r="E827" s="73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ht="18.0" customHeight="1">
      <c r="A828" s="70"/>
      <c r="B828" s="73"/>
      <c r="C828" s="70"/>
      <c r="D828" s="73"/>
      <c r="E828" s="73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ht="18.0" customHeight="1">
      <c r="A829" s="70"/>
      <c r="B829" s="73"/>
      <c r="C829" s="70"/>
      <c r="D829" s="73"/>
      <c r="E829" s="73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ht="18.0" customHeight="1">
      <c r="A830" s="70"/>
      <c r="B830" s="73"/>
      <c r="C830" s="70"/>
      <c r="D830" s="73"/>
      <c r="E830" s="73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ht="18.0" customHeight="1">
      <c r="A831" s="70"/>
      <c r="B831" s="73"/>
      <c r="C831" s="70"/>
      <c r="D831" s="73"/>
      <c r="E831" s="73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ht="18.0" customHeight="1">
      <c r="A832" s="70"/>
      <c r="B832" s="73"/>
      <c r="C832" s="70"/>
      <c r="D832" s="73"/>
      <c r="E832" s="73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ht="18.0" customHeight="1">
      <c r="A833" s="70"/>
      <c r="B833" s="73"/>
      <c r="C833" s="70"/>
      <c r="D833" s="73"/>
      <c r="E833" s="73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ht="18.0" customHeight="1">
      <c r="A834" s="70"/>
      <c r="B834" s="73"/>
      <c r="C834" s="70"/>
      <c r="D834" s="73"/>
      <c r="E834" s="73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ht="18.0" customHeight="1">
      <c r="A835" s="70"/>
      <c r="B835" s="73"/>
      <c r="C835" s="70"/>
      <c r="D835" s="73"/>
      <c r="E835" s="73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ht="18.0" customHeight="1">
      <c r="A836" s="70"/>
      <c r="B836" s="73"/>
      <c r="C836" s="70"/>
      <c r="D836" s="73"/>
      <c r="E836" s="73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ht="18.0" customHeight="1">
      <c r="A837" s="70"/>
      <c r="B837" s="73"/>
      <c r="C837" s="70"/>
      <c r="D837" s="73"/>
      <c r="E837" s="73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ht="18.0" customHeight="1">
      <c r="A838" s="70"/>
      <c r="B838" s="73"/>
      <c r="C838" s="70"/>
      <c r="D838" s="73"/>
      <c r="E838" s="73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ht="18.0" customHeight="1">
      <c r="A839" s="70"/>
      <c r="B839" s="73"/>
      <c r="C839" s="70"/>
      <c r="D839" s="73"/>
      <c r="E839" s="73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ht="18.0" customHeight="1">
      <c r="A840" s="70"/>
      <c r="B840" s="73"/>
      <c r="C840" s="70"/>
      <c r="D840" s="73"/>
      <c r="E840" s="73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ht="18.0" customHeight="1">
      <c r="A841" s="70"/>
      <c r="B841" s="73"/>
      <c r="C841" s="70"/>
      <c r="D841" s="73"/>
      <c r="E841" s="73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ht="18.0" customHeight="1">
      <c r="A842" s="70"/>
      <c r="B842" s="73"/>
      <c r="C842" s="70"/>
      <c r="D842" s="73"/>
      <c r="E842" s="73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ht="18.0" customHeight="1">
      <c r="A843" s="70"/>
      <c r="B843" s="73"/>
      <c r="C843" s="70"/>
      <c r="D843" s="73"/>
      <c r="E843" s="73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ht="18.0" customHeight="1">
      <c r="A844" s="70"/>
      <c r="B844" s="73"/>
      <c r="C844" s="70"/>
      <c r="D844" s="73"/>
      <c r="E844" s="73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ht="18.0" customHeight="1">
      <c r="A845" s="70"/>
      <c r="B845" s="73"/>
      <c r="C845" s="70"/>
      <c r="D845" s="73"/>
      <c r="E845" s="73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ht="18.0" customHeight="1">
      <c r="A846" s="70"/>
      <c r="B846" s="73"/>
      <c r="C846" s="70"/>
      <c r="D846" s="73"/>
      <c r="E846" s="73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ht="18.0" customHeight="1">
      <c r="A847" s="70"/>
      <c r="B847" s="73"/>
      <c r="C847" s="70"/>
      <c r="D847" s="73"/>
      <c r="E847" s="73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ht="18.0" customHeight="1">
      <c r="A848" s="70"/>
      <c r="B848" s="73"/>
      <c r="C848" s="70"/>
      <c r="D848" s="73"/>
      <c r="E848" s="73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ht="18.0" customHeight="1">
      <c r="A849" s="70"/>
      <c r="B849" s="73"/>
      <c r="C849" s="70"/>
      <c r="D849" s="73"/>
      <c r="E849" s="73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ht="18.0" customHeight="1">
      <c r="A850" s="70"/>
      <c r="B850" s="73"/>
      <c r="C850" s="70"/>
      <c r="D850" s="73"/>
      <c r="E850" s="73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ht="18.0" customHeight="1">
      <c r="A851" s="70"/>
      <c r="B851" s="73"/>
      <c r="C851" s="70"/>
      <c r="D851" s="73"/>
      <c r="E851" s="73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ht="18.0" customHeight="1">
      <c r="A852" s="70"/>
      <c r="B852" s="73"/>
      <c r="C852" s="70"/>
      <c r="D852" s="73"/>
      <c r="E852" s="73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ht="18.0" customHeight="1">
      <c r="A853" s="70"/>
      <c r="B853" s="73"/>
      <c r="C853" s="70"/>
      <c r="D853" s="73"/>
      <c r="E853" s="73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ht="18.0" customHeight="1">
      <c r="A854" s="70"/>
      <c r="B854" s="73"/>
      <c r="C854" s="70"/>
      <c r="D854" s="73"/>
      <c r="E854" s="73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ht="18.0" customHeight="1">
      <c r="A855" s="70"/>
      <c r="B855" s="73"/>
      <c r="C855" s="70"/>
      <c r="D855" s="73"/>
      <c r="E855" s="73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ht="18.0" customHeight="1">
      <c r="A856" s="70"/>
      <c r="B856" s="73"/>
      <c r="C856" s="70"/>
      <c r="D856" s="73"/>
      <c r="E856" s="73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ht="18.0" customHeight="1">
      <c r="A857" s="70"/>
      <c r="B857" s="73"/>
      <c r="C857" s="70"/>
      <c r="D857" s="73"/>
      <c r="E857" s="73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ht="18.0" customHeight="1">
      <c r="A858" s="70"/>
      <c r="B858" s="73"/>
      <c r="C858" s="70"/>
      <c r="D858" s="73"/>
      <c r="E858" s="73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ht="18.0" customHeight="1">
      <c r="A859" s="70"/>
      <c r="B859" s="73"/>
      <c r="C859" s="70"/>
      <c r="D859" s="73"/>
      <c r="E859" s="73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ht="18.0" customHeight="1">
      <c r="A860" s="70"/>
      <c r="B860" s="73"/>
      <c r="C860" s="70"/>
      <c r="D860" s="73"/>
      <c r="E860" s="73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ht="18.0" customHeight="1">
      <c r="A861" s="70"/>
      <c r="B861" s="73"/>
      <c r="C861" s="70"/>
      <c r="D861" s="73"/>
      <c r="E861" s="73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ht="18.0" customHeight="1">
      <c r="A862" s="70"/>
      <c r="B862" s="73"/>
      <c r="C862" s="70"/>
      <c r="D862" s="73"/>
      <c r="E862" s="73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ht="18.0" customHeight="1">
      <c r="A863" s="70"/>
      <c r="B863" s="73"/>
      <c r="C863" s="70"/>
      <c r="D863" s="73"/>
      <c r="E863" s="73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ht="18.0" customHeight="1">
      <c r="A864" s="70"/>
      <c r="B864" s="73"/>
      <c r="C864" s="70"/>
      <c r="D864" s="73"/>
      <c r="E864" s="73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ht="18.0" customHeight="1">
      <c r="A865" s="70"/>
      <c r="B865" s="73"/>
      <c r="C865" s="70"/>
      <c r="D865" s="73"/>
      <c r="E865" s="73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ht="18.0" customHeight="1">
      <c r="A866" s="70"/>
      <c r="B866" s="73"/>
      <c r="C866" s="70"/>
      <c r="D866" s="73"/>
      <c r="E866" s="73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ht="18.0" customHeight="1">
      <c r="A867" s="70"/>
      <c r="B867" s="73"/>
      <c r="C867" s="70"/>
      <c r="D867" s="73"/>
      <c r="E867" s="73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ht="18.0" customHeight="1">
      <c r="A868" s="70"/>
      <c r="B868" s="73"/>
      <c r="C868" s="70"/>
      <c r="D868" s="73"/>
      <c r="E868" s="73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ht="18.0" customHeight="1">
      <c r="A869" s="70"/>
      <c r="B869" s="73"/>
      <c r="C869" s="70"/>
      <c r="D869" s="73"/>
      <c r="E869" s="73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ht="18.0" customHeight="1">
      <c r="A870" s="70"/>
      <c r="B870" s="73"/>
      <c r="C870" s="70"/>
      <c r="D870" s="73"/>
      <c r="E870" s="73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ht="18.0" customHeight="1">
      <c r="A871" s="70"/>
      <c r="B871" s="73"/>
      <c r="C871" s="70"/>
      <c r="D871" s="73"/>
      <c r="E871" s="73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ht="18.0" customHeight="1">
      <c r="A872" s="70"/>
      <c r="B872" s="73"/>
      <c r="C872" s="70"/>
      <c r="D872" s="73"/>
      <c r="E872" s="73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ht="18.0" customHeight="1">
      <c r="A873" s="70"/>
      <c r="B873" s="73"/>
      <c r="C873" s="70"/>
      <c r="D873" s="73"/>
      <c r="E873" s="73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ht="18.0" customHeight="1">
      <c r="A874" s="70"/>
      <c r="B874" s="73"/>
      <c r="C874" s="70"/>
      <c r="D874" s="73"/>
      <c r="E874" s="73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ht="18.0" customHeight="1">
      <c r="A875" s="70"/>
      <c r="B875" s="73"/>
      <c r="C875" s="70"/>
      <c r="D875" s="73"/>
      <c r="E875" s="73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ht="18.0" customHeight="1">
      <c r="A876" s="70"/>
      <c r="B876" s="73"/>
      <c r="C876" s="70"/>
      <c r="D876" s="73"/>
      <c r="E876" s="73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ht="18.0" customHeight="1">
      <c r="A877" s="70"/>
      <c r="B877" s="73"/>
      <c r="C877" s="70"/>
      <c r="D877" s="73"/>
      <c r="E877" s="73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ht="18.0" customHeight="1">
      <c r="A878" s="70"/>
      <c r="B878" s="73"/>
      <c r="C878" s="70"/>
      <c r="D878" s="73"/>
      <c r="E878" s="73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ht="18.0" customHeight="1">
      <c r="A879" s="70"/>
      <c r="B879" s="73"/>
      <c r="C879" s="70"/>
      <c r="D879" s="73"/>
      <c r="E879" s="73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ht="18.0" customHeight="1">
      <c r="A880" s="70"/>
      <c r="B880" s="73"/>
      <c r="C880" s="70"/>
      <c r="D880" s="73"/>
      <c r="E880" s="73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ht="18.0" customHeight="1">
      <c r="A881" s="70"/>
      <c r="B881" s="73"/>
      <c r="C881" s="70"/>
      <c r="D881" s="73"/>
      <c r="E881" s="73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ht="18.0" customHeight="1">
      <c r="A882" s="70"/>
      <c r="B882" s="73"/>
      <c r="C882" s="70"/>
      <c r="D882" s="73"/>
      <c r="E882" s="73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ht="18.0" customHeight="1">
      <c r="A883" s="70"/>
      <c r="B883" s="73"/>
      <c r="C883" s="70"/>
      <c r="D883" s="73"/>
      <c r="E883" s="73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ht="18.0" customHeight="1">
      <c r="A884" s="70"/>
      <c r="B884" s="73"/>
      <c r="C884" s="70"/>
      <c r="D884" s="73"/>
      <c r="E884" s="73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ht="18.0" customHeight="1">
      <c r="A885" s="70"/>
      <c r="B885" s="73"/>
      <c r="C885" s="70"/>
      <c r="D885" s="73"/>
      <c r="E885" s="73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ht="18.0" customHeight="1">
      <c r="A886" s="70"/>
      <c r="B886" s="73"/>
      <c r="C886" s="70"/>
      <c r="D886" s="73"/>
      <c r="E886" s="73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ht="18.0" customHeight="1">
      <c r="A887" s="70"/>
      <c r="B887" s="73"/>
      <c r="C887" s="70"/>
      <c r="D887" s="73"/>
      <c r="E887" s="73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ht="18.0" customHeight="1">
      <c r="A888" s="70"/>
      <c r="B888" s="73"/>
      <c r="C888" s="70"/>
      <c r="D888" s="73"/>
      <c r="E888" s="73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ht="18.0" customHeight="1">
      <c r="A889" s="70"/>
      <c r="B889" s="73"/>
      <c r="C889" s="70"/>
      <c r="D889" s="73"/>
      <c r="E889" s="73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ht="18.0" customHeight="1">
      <c r="A890" s="70"/>
      <c r="B890" s="73"/>
      <c r="C890" s="70"/>
      <c r="D890" s="73"/>
      <c r="E890" s="73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ht="18.0" customHeight="1">
      <c r="A891" s="70"/>
      <c r="B891" s="73"/>
      <c r="C891" s="70"/>
      <c r="D891" s="73"/>
      <c r="E891" s="73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ht="18.0" customHeight="1">
      <c r="A892" s="70"/>
      <c r="B892" s="73"/>
      <c r="C892" s="70"/>
      <c r="D892" s="73"/>
      <c r="E892" s="73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ht="18.0" customHeight="1">
      <c r="A893" s="70"/>
      <c r="B893" s="73"/>
      <c r="C893" s="70"/>
      <c r="D893" s="73"/>
      <c r="E893" s="73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ht="18.0" customHeight="1">
      <c r="A894" s="70"/>
      <c r="B894" s="73"/>
      <c r="C894" s="70"/>
      <c r="D894" s="73"/>
      <c r="E894" s="73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ht="18.0" customHeight="1">
      <c r="A895" s="70"/>
      <c r="B895" s="73"/>
      <c r="C895" s="70"/>
      <c r="D895" s="73"/>
      <c r="E895" s="73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ht="18.0" customHeight="1">
      <c r="A896" s="70"/>
      <c r="B896" s="73"/>
      <c r="C896" s="70"/>
      <c r="D896" s="73"/>
      <c r="E896" s="73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ht="18.0" customHeight="1">
      <c r="A897" s="70"/>
      <c r="B897" s="73"/>
      <c r="C897" s="70"/>
      <c r="D897" s="73"/>
      <c r="E897" s="73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ht="18.0" customHeight="1">
      <c r="A898" s="70"/>
      <c r="B898" s="73"/>
      <c r="C898" s="70"/>
      <c r="D898" s="73"/>
      <c r="E898" s="73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ht="18.0" customHeight="1">
      <c r="A899" s="70"/>
      <c r="B899" s="73"/>
      <c r="C899" s="70"/>
      <c r="D899" s="73"/>
      <c r="E899" s="73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ht="18.0" customHeight="1">
      <c r="A900" s="70"/>
      <c r="B900" s="73"/>
      <c r="C900" s="70"/>
      <c r="D900" s="73"/>
      <c r="E900" s="73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ht="18.0" customHeight="1">
      <c r="A901" s="70"/>
      <c r="B901" s="73"/>
      <c r="C901" s="70"/>
      <c r="D901" s="73"/>
      <c r="E901" s="73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ht="18.0" customHeight="1">
      <c r="A902" s="70"/>
      <c r="B902" s="73"/>
      <c r="C902" s="70"/>
      <c r="D902" s="73"/>
      <c r="E902" s="73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ht="18.0" customHeight="1">
      <c r="A903" s="70"/>
      <c r="B903" s="73"/>
      <c r="C903" s="70"/>
      <c r="D903" s="73"/>
      <c r="E903" s="73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ht="18.0" customHeight="1">
      <c r="A904" s="70"/>
      <c r="B904" s="73"/>
      <c r="C904" s="70"/>
      <c r="D904" s="73"/>
      <c r="E904" s="73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ht="18.0" customHeight="1">
      <c r="A905" s="70"/>
      <c r="B905" s="73"/>
      <c r="C905" s="70"/>
      <c r="D905" s="73"/>
      <c r="E905" s="73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ht="18.0" customHeight="1">
      <c r="A906" s="70"/>
      <c r="B906" s="73"/>
      <c r="C906" s="70"/>
      <c r="D906" s="73"/>
      <c r="E906" s="73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ht="18.0" customHeight="1">
      <c r="A907" s="70"/>
      <c r="B907" s="73"/>
      <c r="C907" s="70"/>
      <c r="D907" s="73"/>
      <c r="E907" s="73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ht="18.0" customHeight="1">
      <c r="A908" s="70"/>
      <c r="B908" s="73"/>
      <c r="C908" s="70"/>
      <c r="D908" s="73"/>
      <c r="E908" s="73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ht="18.0" customHeight="1">
      <c r="A909" s="70"/>
      <c r="B909" s="73"/>
      <c r="C909" s="70"/>
      <c r="D909" s="73"/>
      <c r="E909" s="73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ht="18.0" customHeight="1">
      <c r="A910" s="70"/>
      <c r="B910" s="73"/>
      <c r="C910" s="70"/>
      <c r="D910" s="73"/>
      <c r="E910" s="73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ht="18.0" customHeight="1">
      <c r="A911" s="70"/>
      <c r="B911" s="73"/>
      <c r="C911" s="70"/>
      <c r="D911" s="73"/>
      <c r="E911" s="73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ht="18.0" customHeight="1">
      <c r="A912" s="70"/>
      <c r="B912" s="73"/>
      <c r="C912" s="70"/>
      <c r="D912" s="73"/>
      <c r="E912" s="73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ht="18.0" customHeight="1">
      <c r="A913" s="70"/>
      <c r="B913" s="73"/>
      <c r="C913" s="70"/>
      <c r="D913" s="73"/>
      <c r="E913" s="73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ht="18.0" customHeight="1">
      <c r="A914" s="70"/>
      <c r="B914" s="73"/>
      <c r="C914" s="70"/>
      <c r="D914" s="73"/>
      <c r="E914" s="73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ht="18.0" customHeight="1">
      <c r="A915" s="70"/>
      <c r="B915" s="73"/>
      <c r="C915" s="70"/>
      <c r="D915" s="73"/>
      <c r="E915" s="73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ht="18.0" customHeight="1">
      <c r="A916" s="70"/>
      <c r="B916" s="73"/>
      <c r="C916" s="70"/>
      <c r="D916" s="73"/>
      <c r="E916" s="73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ht="18.0" customHeight="1">
      <c r="A917" s="70"/>
      <c r="B917" s="73"/>
      <c r="C917" s="70"/>
      <c r="D917" s="73"/>
      <c r="E917" s="73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ht="18.0" customHeight="1">
      <c r="A918" s="70"/>
      <c r="B918" s="73"/>
      <c r="C918" s="70"/>
      <c r="D918" s="73"/>
      <c r="E918" s="73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ht="18.0" customHeight="1">
      <c r="A919" s="70"/>
      <c r="B919" s="73"/>
      <c r="C919" s="70"/>
      <c r="D919" s="73"/>
      <c r="E919" s="73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ht="18.0" customHeight="1">
      <c r="A920" s="70"/>
      <c r="B920" s="73"/>
      <c r="C920" s="70"/>
      <c r="D920" s="73"/>
      <c r="E920" s="73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ht="18.0" customHeight="1">
      <c r="A921" s="70"/>
      <c r="B921" s="73"/>
      <c r="C921" s="70"/>
      <c r="D921" s="73"/>
      <c r="E921" s="73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ht="18.0" customHeight="1">
      <c r="A922" s="70"/>
      <c r="B922" s="73"/>
      <c r="C922" s="70"/>
      <c r="D922" s="73"/>
      <c r="E922" s="73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ht="18.0" customHeight="1">
      <c r="A923" s="70"/>
      <c r="B923" s="73"/>
      <c r="C923" s="70"/>
      <c r="D923" s="73"/>
      <c r="E923" s="73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ht="18.0" customHeight="1">
      <c r="A924" s="70"/>
      <c r="B924" s="73"/>
      <c r="C924" s="70"/>
      <c r="D924" s="73"/>
      <c r="E924" s="73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ht="18.0" customHeight="1">
      <c r="A925" s="70"/>
      <c r="B925" s="73"/>
      <c r="C925" s="70"/>
      <c r="D925" s="73"/>
      <c r="E925" s="73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ht="18.0" customHeight="1">
      <c r="A926" s="70"/>
      <c r="B926" s="73"/>
      <c r="C926" s="70"/>
      <c r="D926" s="73"/>
      <c r="E926" s="73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ht="18.0" customHeight="1">
      <c r="A927" s="70"/>
      <c r="B927" s="73"/>
      <c r="C927" s="70"/>
      <c r="D927" s="73"/>
      <c r="E927" s="73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ht="18.0" customHeight="1">
      <c r="A928" s="70"/>
      <c r="B928" s="73"/>
      <c r="C928" s="70"/>
      <c r="D928" s="73"/>
      <c r="E928" s="73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ht="18.0" customHeight="1">
      <c r="A929" s="70"/>
      <c r="B929" s="73"/>
      <c r="C929" s="70"/>
      <c r="D929" s="73"/>
      <c r="E929" s="73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ht="18.0" customHeight="1">
      <c r="A930" s="70"/>
      <c r="B930" s="73"/>
      <c r="C930" s="70"/>
      <c r="D930" s="73"/>
      <c r="E930" s="73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ht="18.0" customHeight="1">
      <c r="A931" s="70"/>
      <c r="B931" s="73"/>
      <c r="C931" s="70"/>
      <c r="D931" s="73"/>
      <c r="E931" s="73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ht="18.0" customHeight="1">
      <c r="A932" s="70"/>
      <c r="B932" s="73"/>
      <c r="C932" s="70"/>
      <c r="D932" s="73"/>
      <c r="E932" s="73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ht="18.0" customHeight="1">
      <c r="A933" s="70"/>
      <c r="B933" s="73"/>
      <c r="C933" s="70"/>
      <c r="D933" s="73"/>
      <c r="E933" s="73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ht="18.0" customHeight="1">
      <c r="A934" s="70"/>
      <c r="B934" s="73"/>
      <c r="C934" s="70"/>
      <c r="D934" s="73"/>
      <c r="E934" s="73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ht="18.0" customHeight="1">
      <c r="A935" s="70"/>
      <c r="B935" s="73"/>
      <c r="C935" s="70"/>
      <c r="D935" s="73"/>
      <c r="E935" s="73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ht="18.0" customHeight="1">
      <c r="A936" s="70"/>
      <c r="B936" s="73"/>
      <c r="C936" s="70"/>
      <c r="D936" s="73"/>
      <c r="E936" s="73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ht="18.0" customHeight="1">
      <c r="A937" s="70"/>
      <c r="B937" s="73"/>
      <c r="C937" s="70"/>
      <c r="D937" s="73"/>
      <c r="E937" s="73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ht="18.0" customHeight="1">
      <c r="A938" s="70"/>
      <c r="B938" s="73"/>
      <c r="C938" s="70"/>
      <c r="D938" s="73"/>
      <c r="E938" s="73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ht="18.0" customHeight="1">
      <c r="A939" s="70"/>
      <c r="B939" s="73"/>
      <c r="C939" s="70"/>
      <c r="D939" s="73"/>
      <c r="E939" s="73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ht="18.0" customHeight="1">
      <c r="A940" s="70"/>
      <c r="B940" s="73"/>
      <c r="C940" s="70"/>
      <c r="D940" s="73"/>
      <c r="E940" s="73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ht="18.0" customHeight="1">
      <c r="A941" s="70"/>
      <c r="B941" s="73"/>
      <c r="C941" s="70"/>
      <c r="D941" s="73"/>
      <c r="E941" s="73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ht="18.0" customHeight="1">
      <c r="A942" s="70"/>
      <c r="B942" s="73"/>
      <c r="C942" s="70"/>
      <c r="D942" s="73"/>
      <c r="E942" s="73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ht="18.0" customHeight="1">
      <c r="A943" s="70"/>
      <c r="B943" s="73"/>
      <c r="C943" s="70"/>
      <c r="D943" s="73"/>
      <c r="E943" s="73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ht="18.0" customHeight="1">
      <c r="A944" s="70"/>
      <c r="B944" s="73"/>
      <c r="C944" s="70"/>
      <c r="D944" s="73"/>
      <c r="E944" s="73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ht="18.0" customHeight="1">
      <c r="A945" s="70"/>
      <c r="B945" s="73"/>
      <c r="C945" s="70"/>
      <c r="D945" s="73"/>
      <c r="E945" s="73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ht="18.0" customHeight="1">
      <c r="A946" s="70"/>
      <c r="B946" s="73"/>
      <c r="C946" s="70"/>
      <c r="D946" s="73"/>
      <c r="E946" s="73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ht="18.0" customHeight="1">
      <c r="A947" s="70"/>
      <c r="B947" s="73"/>
      <c r="C947" s="70"/>
      <c r="D947" s="73"/>
      <c r="E947" s="73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ht="18.0" customHeight="1">
      <c r="A948" s="70"/>
      <c r="B948" s="73"/>
      <c r="C948" s="70"/>
      <c r="D948" s="73"/>
      <c r="E948" s="73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ht="18.0" customHeight="1">
      <c r="A949" s="70"/>
      <c r="B949" s="73"/>
      <c r="C949" s="70"/>
      <c r="D949" s="73"/>
      <c r="E949" s="73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ht="18.0" customHeight="1">
      <c r="A950" s="70"/>
      <c r="B950" s="73"/>
      <c r="C950" s="70"/>
      <c r="D950" s="73"/>
      <c r="E950" s="73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ht="18.0" customHeight="1">
      <c r="A951" s="70"/>
      <c r="B951" s="73"/>
      <c r="C951" s="70"/>
      <c r="D951" s="73"/>
      <c r="E951" s="73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ht="18.0" customHeight="1">
      <c r="A952" s="70"/>
      <c r="B952" s="73"/>
      <c r="C952" s="70"/>
      <c r="D952" s="73"/>
      <c r="E952" s="73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ht="18.0" customHeight="1">
      <c r="A953" s="70"/>
      <c r="B953" s="73"/>
      <c r="C953" s="70"/>
      <c r="D953" s="73"/>
      <c r="E953" s="73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ht="18.0" customHeight="1">
      <c r="A954" s="70"/>
      <c r="B954" s="73"/>
      <c r="C954" s="70"/>
      <c r="D954" s="73"/>
      <c r="E954" s="73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ht="18.0" customHeight="1">
      <c r="A955" s="70"/>
      <c r="B955" s="73"/>
      <c r="C955" s="70"/>
      <c r="D955" s="73"/>
      <c r="E955" s="73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ht="18.0" customHeight="1">
      <c r="A956" s="70"/>
      <c r="B956" s="73"/>
      <c r="C956" s="70"/>
      <c r="D956" s="73"/>
      <c r="E956" s="73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ht="18.0" customHeight="1">
      <c r="A957" s="70"/>
      <c r="B957" s="73"/>
      <c r="C957" s="70"/>
      <c r="D957" s="73"/>
      <c r="E957" s="73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ht="18.0" customHeight="1">
      <c r="A958" s="70"/>
      <c r="B958" s="73"/>
      <c r="C958" s="70"/>
      <c r="D958" s="73"/>
      <c r="E958" s="73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ht="18.0" customHeight="1">
      <c r="A959" s="70"/>
      <c r="B959" s="73"/>
      <c r="C959" s="70"/>
      <c r="D959" s="73"/>
      <c r="E959" s="73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ht="18.0" customHeight="1">
      <c r="A960" s="70"/>
      <c r="B960" s="73"/>
      <c r="C960" s="70"/>
      <c r="D960" s="73"/>
      <c r="E960" s="73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ht="18.0" customHeight="1">
      <c r="A961" s="70"/>
      <c r="B961" s="73"/>
      <c r="C961" s="70"/>
      <c r="D961" s="73"/>
      <c r="E961" s="73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ht="18.0" customHeight="1">
      <c r="A962" s="70"/>
      <c r="B962" s="73"/>
      <c r="C962" s="70"/>
      <c r="D962" s="73"/>
      <c r="E962" s="73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ht="18.0" customHeight="1">
      <c r="A963" s="70"/>
      <c r="B963" s="73"/>
      <c r="C963" s="70"/>
      <c r="D963" s="73"/>
      <c r="E963" s="73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ht="18.0" customHeight="1">
      <c r="A964" s="70"/>
      <c r="B964" s="73"/>
      <c r="C964" s="70"/>
      <c r="D964" s="73"/>
      <c r="E964" s="73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ht="18.0" customHeight="1">
      <c r="A965" s="70"/>
      <c r="B965" s="73"/>
      <c r="C965" s="70"/>
      <c r="D965" s="73"/>
      <c r="E965" s="73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ht="18.0" customHeight="1">
      <c r="A966" s="70"/>
      <c r="B966" s="73"/>
      <c r="C966" s="70"/>
      <c r="D966" s="73"/>
      <c r="E966" s="73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ht="18.0" customHeight="1">
      <c r="A967" s="70"/>
      <c r="B967" s="73"/>
      <c r="C967" s="70"/>
      <c r="D967" s="73"/>
      <c r="E967" s="73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ht="18.0" customHeight="1">
      <c r="A968" s="70"/>
      <c r="B968" s="73"/>
      <c r="C968" s="70"/>
      <c r="D968" s="73"/>
      <c r="E968" s="73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ht="18.0" customHeight="1">
      <c r="A969" s="70"/>
      <c r="B969" s="73"/>
      <c r="C969" s="70"/>
      <c r="D969" s="73"/>
      <c r="E969" s="73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ht="18.0" customHeight="1">
      <c r="A970" s="70"/>
      <c r="B970" s="73"/>
      <c r="C970" s="70"/>
      <c r="D970" s="73"/>
      <c r="E970" s="73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ht="18.0" customHeight="1">
      <c r="A971" s="70"/>
      <c r="B971" s="73"/>
      <c r="C971" s="70"/>
      <c r="D971" s="73"/>
      <c r="E971" s="73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ht="18.0" customHeight="1">
      <c r="A972" s="70"/>
      <c r="B972" s="73"/>
      <c r="C972" s="70"/>
      <c r="D972" s="73"/>
      <c r="E972" s="73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ht="18.0" customHeight="1">
      <c r="A973" s="70"/>
      <c r="B973" s="73"/>
      <c r="C973" s="70"/>
      <c r="D973" s="73"/>
      <c r="E973" s="73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ht="18.0" customHeight="1">
      <c r="A974" s="70"/>
      <c r="B974" s="73"/>
      <c r="C974" s="70"/>
      <c r="D974" s="73"/>
      <c r="E974" s="73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ht="18.0" customHeight="1">
      <c r="A975" s="70"/>
      <c r="B975" s="73"/>
      <c r="C975" s="70"/>
      <c r="D975" s="73"/>
      <c r="E975" s="73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ht="18.0" customHeight="1">
      <c r="A976" s="70"/>
      <c r="B976" s="73"/>
      <c r="C976" s="70"/>
      <c r="D976" s="73"/>
      <c r="E976" s="73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ht="18.0" customHeight="1">
      <c r="A977" s="70"/>
      <c r="B977" s="73"/>
      <c r="C977" s="70"/>
      <c r="D977" s="73"/>
      <c r="E977" s="73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ht="18.0" customHeight="1">
      <c r="A978" s="70"/>
      <c r="B978" s="73"/>
      <c r="C978" s="70"/>
      <c r="D978" s="73"/>
      <c r="E978" s="73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ht="18.0" customHeight="1">
      <c r="A979" s="70"/>
      <c r="B979" s="73"/>
      <c r="C979" s="70"/>
      <c r="D979" s="73"/>
      <c r="E979" s="73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ht="18.0" customHeight="1">
      <c r="A980" s="70"/>
      <c r="B980" s="73"/>
      <c r="C980" s="70"/>
      <c r="D980" s="73"/>
      <c r="E980" s="73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ht="18.0" customHeight="1">
      <c r="A981" s="70"/>
      <c r="B981" s="73"/>
      <c r="C981" s="70"/>
      <c r="D981" s="73"/>
      <c r="E981" s="73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ht="18.0" customHeight="1">
      <c r="A982" s="70"/>
      <c r="B982" s="73"/>
      <c r="C982" s="70"/>
      <c r="D982" s="73"/>
      <c r="E982" s="73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ht="18.0" customHeight="1">
      <c r="A983" s="70"/>
      <c r="B983" s="73"/>
      <c r="C983" s="70"/>
      <c r="D983" s="73"/>
      <c r="E983" s="73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ht="18.0" customHeight="1">
      <c r="A984" s="70"/>
      <c r="B984" s="73"/>
      <c r="C984" s="70"/>
      <c r="D984" s="73"/>
      <c r="E984" s="73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ht="18.0" customHeight="1">
      <c r="A985" s="70"/>
      <c r="B985" s="73"/>
      <c r="C985" s="70"/>
      <c r="D985" s="73"/>
      <c r="E985" s="73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ht="18.0" customHeight="1">
      <c r="A986" s="70"/>
      <c r="B986" s="73"/>
      <c r="C986" s="70"/>
      <c r="D986" s="73"/>
      <c r="E986" s="73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ht="18.0" customHeight="1">
      <c r="A987" s="70"/>
      <c r="B987" s="73"/>
      <c r="C987" s="70"/>
      <c r="D987" s="73"/>
      <c r="E987" s="73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ht="18.0" customHeight="1">
      <c r="A988" s="70"/>
      <c r="B988" s="73"/>
      <c r="C988" s="70"/>
      <c r="D988" s="73"/>
      <c r="E988" s="73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ht="18.0" customHeight="1">
      <c r="A989" s="70"/>
      <c r="B989" s="73"/>
      <c r="C989" s="70"/>
      <c r="D989" s="73"/>
      <c r="E989" s="73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ht="18.0" customHeight="1">
      <c r="A990" s="70"/>
      <c r="B990" s="73"/>
      <c r="C990" s="70"/>
      <c r="D990" s="73"/>
      <c r="E990" s="73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ht="18.0" customHeight="1">
      <c r="A991" s="70"/>
      <c r="B991" s="73"/>
      <c r="C991" s="70"/>
      <c r="D991" s="73"/>
      <c r="E991" s="73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ht="18.0" customHeight="1">
      <c r="A992" s="70"/>
      <c r="B992" s="73"/>
      <c r="C992" s="70"/>
      <c r="D992" s="73"/>
      <c r="E992" s="73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ht="18.0" customHeight="1">
      <c r="A993" s="70"/>
      <c r="B993" s="73"/>
      <c r="C993" s="70"/>
      <c r="D993" s="73"/>
      <c r="E993" s="73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ht="18.0" customHeight="1">
      <c r="A994" s="70"/>
      <c r="B994" s="73"/>
      <c r="C994" s="70"/>
      <c r="D994" s="73"/>
      <c r="E994" s="73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ht="18.0" customHeight="1">
      <c r="A995" s="70"/>
      <c r="B995" s="73"/>
      <c r="C995" s="70"/>
      <c r="D995" s="73"/>
      <c r="E995" s="73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ht="18.0" customHeight="1">
      <c r="A996" s="70"/>
      <c r="B996" s="73"/>
      <c r="C996" s="70"/>
      <c r="D996" s="73"/>
      <c r="E996" s="73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ht="18.0" customHeight="1">
      <c r="A997" s="70"/>
      <c r="B997" s="73"/>
      <c r="C997" s="70"/>
      <c r="D997" s="73"/>
      <c r="E997" s="73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ht="18.0" customHeight="1">
      <c r="A998" s="70"/>
      <c r="B998" s="73"/>
      <c r="C998" s="70"/>
      <c r="D998" s="73"/>
      <c r="E998" s="73"/>
      <c r="F998" s="70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ht="18.0" customHeight="1">
      <c r="A999" s="70"/>
      <c r="B999" s="73"/>
      <c r="C999" s="70"/>
      <c r="D999" s="73"/>
      <c r="E999" s="73"/>
      <c r="F999" s="70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ht="18.0" customHeight="1">
      <c r="A1000" s="70"/>
      <c r="B1000" s="73"/>
      <c r="C1000" s="70"/>
      <c r="D1000" s="73"/>
      <c r="E1000" s="73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</sheetData>
  <printOptions/>
  <pageMargins bottom="1.0" footer="0.0" header="0.0" left="0.75" right="0.75" top="1.0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88"/>
    <col customWidth="1" min="2" max="2" width="14.13"/>
    <col customWidth="1" min="3" max="12" width="11.25"/>
    <col customWidth="1" min="13" max="15" width="11.0"/>
    <col customWidth="1" min="16" max="26" width="8.63"/>
  </cols>
  <sheetData>
    <row r="1" ht="14.25" customHeight="1">
      <c r="A1" s="45" t="s">
        <v>295</v>
      </c>
      <c r="B1" s="30" t="s">
        <v>3331</v>
      </c>
      <c r="C1" s="30" t="s">
        <v>3332</v>
      </c>
      <c r="D1" s="30" t="s">
        <v>3333</v>
      </c>
      <c r="E1" s="30" t="s">
        <v>3334</v>
      </c>
      <c r="F1" s="30" t="s">
        <v>3335</v>
      </c>
      <c r="G1" s="30" t="s">
        <v>3336</v>
      </c>
      <c r="H1" s="30" t="s">
        <v>3337</v>
      </c>
      <c r="I1" s="30" t="s">
        <v>3338</v>
      </c>
      <c r="J1" s="30" t="s">
        <v>3339</v>
      </c>
      <c r="K1" s="30" t="s">
        <v>3340</v>
      </c>
      <c r="L1" s="30" t="s">
        <v>3341</v>
      </c>
      <c r="M1" s="21"/>
      <c r="N1" s="22"/>
      <c r="O1" s="22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45" t="s">
        <v>784</v>
      </c>
      <c r="B2" s="30" t="s">
        <v>3342</v>
      </c>
      <c r="C2" s="30" t="s">
        <v>3343</v>
      </c>
      <c r="D2" s="30" t="s">
        <v>3344</v>
      </c>
      <c r="E2" s="30" t="s">
        <v>3345</v>
      </c>
      <c r="F2" s="30" t="s">
        <v>3346</v>
      </c>
      <c r="G2" s="30" t="s">
        <v>3347</v>
      </c>
      <c r="H2" s="30" t="s">
        <v>3348</v>
      </c>
      <c r="I2" s="30" t="s">
        <v>3349</v>
      </c>
      <c r="J2" s="30" t="s">
        <v>3350</v>
      </c>
      <c r="K2" s="30" t="s">
        <v>3351</v>
      </c>
      <c r="L2" s="30" t="s">
        <v>3352</v>
      </c>
      <c r="M2" s="21"/>
      <c r="N2" s="22"/>
      <c r="O2" s="22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45" t="s">
        <v>3353</v>
      </c>
      <c r="B3" s="30">
        <v>25.0</v>
      </c>
      <c r="C3" s="30">
        <v>34.0</v>
      </c>
      <c r="D3" s="30">
        <v>78.0</v>
      </c>
      <c r="E3" s="30">
        <v>62.0</v>
      </c>
      <c r="F3" s="30">
        <v>12.0</v>
      </c>
      <c r="G3" s="30">
        <v>5.0</v>
      </c>
      <c r="H3" s="30">
        <v>87.0</v>
      </c>
      <c r="I3" s="30">
        <v>15.0</v>
      </c>
      <c r="J3" s="30">
        <v>76.0</v>
      </c>
      <c r="K3" s="30">
        <v>22.0</v>
      </c>
      <c r="L3" s="30">
        <v>19.0</v>
      </c>
      <c r="M3" s="21"/>
      <c r="N3" s="22"/>
      <c r="O3" s="22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1"/>
      <c r="N4" s="22"/>
      <c r="O4" s="22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1"/>
      <c r="N5" s="22"/>
      <c r="O5" s="22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46" t="s">
        <v>295</v>
      </c>
      <c r="B6" s="46" t="s">
        <v>784</v>
      </c>
      <c r="C6" s="46" t="s">
        <v>3353</v>
      </c>
      <c r="D6" s="22"/>
      <c r="E6" s="22"/>
      <c r="F6" s="22"/>
      <c r="G6" s="22"/>
      <c r="H6" s="22"/>
      <c r="I6" s="22"/>
      <c r="J6" s="22"/>
      <c r="K6" s="22"/>
      <c r="L6" s="22"/>
      <c r="M6" s="21"/>
      <c r="N6" s="22"/>
      <c r="O6" s="2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30" t="s">
        <v>3331</v>
      </c>
      <c r="B7" s="30" t="str">
        <f t="shared" ref="B7:B12" si="1">IFERROR(HLOOKUP($A7,$A$1:$L$3,2,0),"--")</f>
        <v>Zinc</v>
      </c>
      <c r="C7" s="30">
        <f t="shared" ref="C7:C12" si="2">IFERROR(HLOOKUP($A7,$A$1:$L$3,3,0),"--")</f>
        <v>25</v>
      </c>
      <c r="D7" s="22"/>
      <c r="E7" s="22"/>
      <c r="F7" s="22"/>
      <c r="G7" s="22"/>
      <c r="H7" s="22"/>
      <c r="I7" s="45" t="s">
        <v>295</v>
      </c>
      <c r="J7" s="45" t="s">
        <v>784</v>
      </c>
      <c r="K7" s="45" t="s">
        <v>3353</v>
      </c>
      <c r="L7" s="22"/>
      <c r="M7" s="45" t="s">
        <v>295</v>
      </c>
      <c r="N7" s="46" t="s">
        <v>3353</v>
      </c>
      <c r="O7" s="46" t="s">
        <v>784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30" t="s">
        <v>3335</v>
      </c>
      <c r="B8" s="30" t="str">
        <f t="shared" si="1"/>
        <v>Slate</v>
      </c>
      <c r="C8" s="30">
        <f t="shared" si="2"/>
        <v>12</v>
      </c>
      <c r="D8" s="22"/>
      <c r="E8" s="22"/>
      <c r="F8" s="22"/>
      <c r="G8" s="22"/>
      <c r="H8" s="22"/>
      <c r="I8" s="30" t="s">
        <v>3331</v>
      </c>
      <c r="J8" s="30" t="s">
        <v>3342</v>
      </c>
      <c r="K8" s="30">
        <v>25.0</v>
      </c>
      <c r="L8" s="22"/>
      <c r="M8" s="30" t="s">
        <v>3331</v>
      </c>
      <c r="N8" s="30">
        <f t="array" ref="N8:O8">VLOOKUP($M8,$I$7:$K$18,{3,2},0)</f>
        <v>25</v>
      </c>
      <c r="O8" s="30" t="s">
        <v>3342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30" t="s">
        <v>3354</v>
      </c>
      <c r="B9" s="30" t="str">
        <f t="shared" si="1"/>
        <v>--</v>
      </c>
      <c r="C9" s="30" t="str">
        <f t="shared" si="2"/>
        <v>--</v>
      </c>
      <c r="D9" s="22"/>
      <c r="E9" s="22"/>
      <c r="F9" s="22"/>
      <c r="G9" s="22"/>
      <c r="H9" s="22"/>
      <c r="I9" s="30" t="s">
        <v>3332</v>
      </c>
      <c r="J9" s="30" t="s">
        <v>3343</v>
      </c>
      <c r="K9" s="30">
        <v>34.0</v>
      </c>
      <c r="L9" s="22"/>
      <c r="M9" s="30" t="s">
        <v>3332</v>
      </c>
      <c r="N9" s="30">
        <f t="array" ref="N9:O9">VLOOKUP($M9,$I$7:$K$18,{3,2},0)</f>
        <v>34</v>
      </c>
      <c r="O9" s="30" t="s">
        <v>3343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30" t="s">
        <v>3336</v>
      </c>
      <c r="B10" s="30" t="str">
        <f t="shared" si="1"/>
        <v>Steel</v>
      </c>
      <c r="C10" s="30">
        <f t="shared" si="2"/>
        <v>5</v>
      </c>
      <c r="D10" s="22"/>
      <c r="E10" s="22"/>
      <c r="F10" s="22"/>
      <c r="G10" s="22"/>
      <c r="H10" s="22"/>
      <c r="I10" s="30" t="s">
        <v>3333</v>
      </c>
      <c r="J10" s="30" t="s">
        <v>3344</v>
      </c>
      <c r="K10" s="30">
        <v>78.0</v>
      </c>
      <c r="L10" s="22"/>
      <c r="M10" s="30" t="s">
        <v>3333</v>
      </c>
      <c r="N10" s="30">
        <f t="array" ref="N10:O10">VLOOKUP($M10,$I$7:$K$18,{3,2},0)</f>
        <v>78</v>
      </c>
      <c r="O10" s="30" t="s">
        <v>3344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30" t="s">
        <v>3339</v>
      </c>
      <c r="B11" s="30" t="str">
        <f t="shared" si="1"/>
        <v>Sodium</v>
      </c>
      <c r="C11" s="30">
        <f t="shared" si="2"/>
        <v>76</v>
      </c>
      <c r="D11" s="22"/>
      <c r="E11" s="22"/>
      <c r="F11" s="22"/>
      <c r="G11" s="22"/>
      <c r="H11" s="22"/>
      <c r="I11" s="30" t="s">
        <v>3334</v>
      </c>
      <c r="J11" s="30" t="s">
        <v>3345</v>
      </c>
      <c r="K11" s="30">
        <v>62.0</v>
      </c>
      <c r="L11" s="22"/>
      <c r="M11" s="30" t="s">
        <v>3334</v>
      </c>
      <c r="N11" s="30">
        <f t="array" ref="N11:O11">VLOOKUP($M11,$I$7:$K$18,{3,2},0)</f>
        <v>62</v>
      </c>
      <c r="O11" s="30" t="s">
        <v>3345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30" t="s">
        <v>3340</v>
      </c>
      <c r="B12" s="30" t="str">
        <f t="shared" si="1"/>
        <v>Chlorine</v>
      </c>
      <c r="C12" s="30">
        <f t="shared" si="2"/>
        <v>22</v>
      </c>
      <c r="D12" s="22"/>
      <c r="E12" s="22"/>
      <c r="F12" s="22"/>
      <c r="G12" s="22"/>
      <c r="H12" s="22"/>
      <c r="I12" s="30" t="s">
        <v>3335</v>
      </c>
      <c r="J12" s="30" t="s">
        <v>3346</v>
      </c>
      <c r="K12" s="30">
        <v>12.0</v>
      </c>
      <c r="L12" s="22"/>
      <c r="M12" s="30" t="s">
        <v>3335</v>
      </c>
      <c r="N12" s="30">
        <f t="array" ref="N12:O12">VLOOKUP($M12,$I$7:$K$18,{3,2},0)</f>
        <v>12</v>
      </c>
      <c r="O12" s="30" t="s">
        <v>3346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21"/>
      <c r="B13" s="22"/>
      <c r="C13" s="22"/>
      <c r="D13" s="22"/>
      <c r="E13" s="22"/>
      <c r="F13" s="22"/>
      <c r="G13" s="22"/>
      <c r="H13" s="22"/>
      <c r="I13" s="30" t="s">
        <v>3336</v>
      </c>
      <c r="J13" s="30" t="s">
        <v>3347</v>
      </c>
      <c r="K13" s="30">
        <v>5.0</v>
      </c>
      <c r="L13" s="22"/>
      <c r="M13" s="30" t="s">
        <v>3336</v>
      </c>
      <c r="N13" s="30">
        <f t="array" ref="N13:O13">VLOOKUP($M13,$I$7:$K$18,{3,2},0)</f>
        <v>5</v>
      </c>
      <c r="O13" s="30" t="s">
        <v>3347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21"/>
      <c r="B14" s="22"/>
      <c r="C14" s="22"/>
      <c r="D14" s="22"/>
      <c r="E14" s="22"/>
      <c r="F14" s="22"/>
      <c r="G14" s="22"/>
      <c r="H14" s="22"/>
      <c r="I14" s="30" t="s">
        <v>3337</v>
      </c>
      <c r="J14" s="30" t="s">
        <v>3348</v>
      </c>
      <c r="K14" s="30">
        <v>87.0</v>
      </c>
      <c r="L14" s="22"/>
      <c r="M14" s="30" t="s">
        <v>3337</v>
      </c>
      <c r="N14" s="30">
        <f t="array" ref="N14:O14">VLOOKUP($M14,$I$7:$K$18,{3,2},0)</f>
        <v>87</v>
      </c>
      <c r="O14" s="30" t="s">
        <v>3348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21"/>
      <c r="B15" s="22"/>
      <c r="C15" s="22"/>
      <c r="D15" s="22"/>
      <c r="E15" s="22"/>
      <c r="F15" s="22"/>
      <c r="G15" s="22"/>
      <c r="H15" s="22"/>
      <c r="I15" s="30" t="s">
        <v>3338</v>
      </c>
      <c r="J15" s="30" t="s">
        <v>3349</v>
      </c>
      <c r="K15" s="30">
        <v>15.0</v>
      </c>
      <c r="L15" s="22"/>
      <c r="M15" s="30" t="s">
        <v>3338</v>
      </c>
      <c r="N15" s="30">
        <f t="array" ref="N15:O15">VLOOKUP($M15,$I$7:$K$18,{3,2},0)</f>
        <v>15</v>
      </c>
      <c r="O15" s="30" t="s">
        <v>3349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21"/>
      <c r="B16" s="22"/>
      <c r="C16" s="22"/>
      <c r="D16" s="22"/>
      <c r="E16" s="22"/>
      <c r="F16" s="22"/>
      <c r="G16" s="22"/>
      <c r="H16" s="22"/>
      <c r="I16" s="30" t="s">
        <v>3339</v>
      </c>
      <c r="J16" s="30" t="s">
        <v>3350</v>
      </c>
      <c r="K16" s="30">
        <v>76.0</v>
      </c>
      <c r="L16" s="22"/>
      <c r="M16" s="30" t="s">
        <v>3339</v>
      </c>
      <c r="N16" s="30">
        <f t="array" ref="N16:O16">VLOOKUP($M16,$I$7:$K$18,{3,2},0)</f>
        <v>76</v>
      </c>
      <c r="O16" s="30" t="s">
        <v>3350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21"/>
      <c r="B17" s="22"/>
      <c r="C17" s="22"/>
      <c r="D17" s="22"/>
      <c r="E17" s="22"/>
      <c r="F17" s="22"/>
      <c r="G17" s="22"/>
      <c r="H17" s="22"/>
      <c r="I17" s="30" t="s">
        <v>3340</v>
      </c>
      <c r="J17" s="30" t="s">
        <v>3351</v>
      </c>
      <c r="K17" s="30">
        <v>22.0</v>
      </c>
      <c r="L17" s="22"/>
      <c r="M17" s="30" t="s">
        <v>3340</v>
      </c>
      <c r="N17" s="30">
        <f t="array" ref="N17:O17">VLOOKUP($M17,$I$7:$K$18,{3,2},0)</f>
        <v>22</v>
      </c>
      <c r="O17" s="30" t="s">
        <v>3351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21"/>
      <c r="B18" s="22"/>
      <c r="C18" s="22"/>
      <c r="D18" s="22"/>
      <c r="E18" s="22"/>
      <c r="F18" s="22"/>
      <c r="G18" s="22"/>
      <c r="H18" s="22"/>
      <c r="I18" s="30" t="s">
        <v>3341</v>
      </c>
      <c r="J18" s="30" t="s">
        <v>3352</v>
      </c>
      <c r="K18" s="30">
        <v>19.0</v>
      </c>
      <c r="L18" s="22"/>
      <c r="M18" s="30" t="s">
        <v>3341</v>
      </c>
      <c r="N18" s="30">
        <f t="array" ref="N18:O18">VLOOKUP($M18,$I$7:$K$18,{3,2},0)</f>
        <v>19</v>
      </c>
      <c r="O18" s="30" t="s">
        <v>3352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1"/>
      <c r="N19" s="22"/>
      <c r="O19" s="22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1"/>
      <c r="N20" s="22"/>
      <c r="O20" s="22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1"/>
      <c r="N21" s="22"/>
      <c r="O21" s="22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1"/>
      <c r="N22" s="22"/>
      <c r="O22" s="22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1"/>
      <c r="N23" s="22"/>
      <c r="O23" s="22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1"/>
      <c r="N24" s="22"/>
      <c r="O24" s="22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1"/>
      <c r="N25" s="22"/>
      <c r="O25" s="22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1"/>
      <c r="N26" s="22"/>
      <c r="O26" s="22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1"/>
      <c r="N27" s="22"/>
      <c r="O27" s="22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1"/>
      <c r="N28" s="22"/>
      <c r="O28" s="22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1"/>
      <c r="N29" s="22"/>
      <c r="O29" s="22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1"/>
      <c r="N30" s="22"/>
      <c r="O30" s="22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1"/>
      <c r="N31" s="22"/>
      <c r="O31" s="22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1"/>
      <c r="N32" s="22"/>
      <c r="O32" s="22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1"/>
      <c r="N33" s="22"/>
      <c r="O33" s="22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1"/>
      <c r="N34" s="22"/>
      <c r="O34" s="22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1"/>
      <c r="N35" s="22"/>
      <c r="O35" s="22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1"/>
      <c r="N36" s="22"/>
      <c r="O36" s="22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1"/>
      <c r="N37" s="22"/>
      <c r="O37" s="22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1"/>
      <c r="N38" s="22"/>
      <c r="O38" s="22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1"/>
      <c r="N39" s="22"/>
      <c r="O39" s="22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1"/>
      <c r="N40" s="22"/>
      <c r="O40" s="22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1"/>
      <c r="N41" s="22"/>
      <c r="O41" s="22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1"/>
      <c r="N42" s="22"/>
      <c r="O42" s="22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1"/>
      <c r="N43" s="22"/>
      <c r="O43" s="22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1"/>
      <c r="N44" s="22"/>
      <c r="O44" s="22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1"/>
      <c r="N45" s="22"/>
      <c r="O45" s="22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2"/>
      <c r="O46" s="22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2"/>
      <c r="O47" s="22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1"/>
      <c r="N48" s="22"/>
      <c r="O48" s="22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1"/>
      <c r="N49" s="22"/>
      <c r="O49" s="22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1"/>
      <c r="N50" s="22"/>
      <c r="O50" s="22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1"/>
      <c r="N51" s="22"/>
      <c r="O51" s="22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1"/>
      <c r="N52" s="22"/>
      <c r="O52" s="22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1"/>
      <c r="N53" s="22"/>
      <c r="O53" s="22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  <c r="N54" s="22"/>
      <c r="O54" s="22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1"/>
      <c r="N55" s="22"/>
      <c r="O55" s="22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1"/>
      <c r="N56" s="22"/>
      <c r="O56" s="22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1"/>
      <c r="N57" s="22"/>
      <c r="O57" s="22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1"/>
      <c r="N58" s="22"/>
      <c r="O58" s="22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1"/>
      <c r="N59" s="22"/>
      <c r="O59" s="22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1"/>
      <c r="N60" s="22"/>
      <c r="O60" s="22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1"/>
      <c r="N61" s="22"/>
      <c r="O61" s="22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1"/>
      <c r="N62" s="22"/>
      <c r="O62" s="22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1"/>
      <c r="N63" s="22"/>
      <c r="O63" s="22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  <c r="N64" s="22"/>
      <c r="O64" s="22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1"/>
      <c r="N65" s="22"/>
      <c r="O65" s="22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1"/>
      <c r="N66" s="22"/>
      <c r="O66" s="22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1"/>
      <c r="N67" s="22"/>
      <c r="O67" s="22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  <c r="N68" s="22"/>
      <c r="O68" s="22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1"/>
      <c r="N69" s="22"/>
      <c r="O69" s="22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1"/>
      <c r="N70" s="22"/>
      <c r="O70" s="22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1"/>
      <c r="N71" s="22"/>
      <c r="O71" s="22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1"/>
      <c r="N72" s="22"/>
      <c r="O72" s="22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1"/>
      <c r="N73" s="22"/>
      <c r="O73" s="22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1"/>
      <c r="N74" s="22"/>
      <c r="O74" s="22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1"/>
      <c r="N75" s="22"/>
      <c r="O75" s="22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1"/>
      <c r="N76" s="22"/>
      <c r="O76" s="22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1"/>
      <c r="N77" s="22"/>
      <c r="O77" s="22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1"/>
      <c r="N78" s="22"/>
      <c r="O78" s="22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1"/>
      <c r="N79" s="22"/>
      <c r="O79" s="22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1"/>
      <c r="N80" s="22"/>
      <c r="O80" s="22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1"/>
      <c r="N81" s="22"/>
      <c r="O81" s="22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1"/>
      <c r="N82" s="22"/>
      <c r="O82" s="22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1"/>
      <c r="N83" s="22"/>
      <c r="O83" s="22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1"/>
      <c r="N84" s="22"/>
      <c r="O84" s="22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1"/>
      <c r="N85" s="22"/>
      <c r="O85" s="22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1"/>
      <c r="N86" s="22"/>
      <c r="O86" s="22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1"/>
      <c r="N87" s="22"/>
      <c r="O87" s="22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1"/>
      <c r="N88" s="22"/>
      <c r="O88" s="22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1"/>
      <c r="N89" s="22"/>
      <c r="O89" s="22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1"/>
      <c r="N90" s="22"/>
      <c r="O90" s="22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1"/>
      <c r="N91" s="22"/>
      <c r="O91" s="22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1"/>
      <c r="N92" s="22"/>
      <c r="O92" s="22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1"/>
      <c r="N93" s="22"/>
      <c r="O93" s="22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1"/>
      <c r="N94" s="22"/>
      <c r="O94" s="22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1"/>
      <c r="N95" s="22"/>
      <c r="O95" s="22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1"/>
      <c r="N96" s="22"/>
      <c r="O96" s="22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1"/>
      <c r="N97" s="22"/>
      <c r="O97" s="22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1"/>
      <c r="N98" s="22"/>
      <c r="O98" s="22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1"/>
      <c r="N99" s="22"/>
      <c r="O99" s="22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1"/>
      <c r="N100" s="22"/>
      <c r="O100" s="22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1"/>
      <c r="N101" s="22"/>
      <c r="O101" s="22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1"/>
      <c r="N102" s="22"/>
      <c r="O102" s="22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1"/>
      <c r="N103" s="22"/>
      <c r="O103" s="22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1"/>
      <c r="N104" s="22"/>
      <c r="O104" s="22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1"/>
      <c r="N105" s="22"/>
      <c r="O105" s="22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1"/>
      <c r="N106" s="22"/>
      <c r="O106" s="22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1"/>
      <c r="N107" s="22"/>
      <c r="O107" s="22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1"/>
      <c r="N108" s="22"/>
      <c r="O108" s="22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1"/>
      <c r="N109" s="22"/>
      <c r="O109" s="22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1"/>
      <c r="N110" s="22"/>
      <c r="O110" s="22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1"/>
      <c r="N111" s="22"/>
      <c r="O111" s="22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1"/>
      <c r="N112" s="22"/>
      <c r="O112" s="22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1"/>
      <c r="N113" s="22"/>
      <c r="O113" s="22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1"/>
      <c r="N114" s="22"/>
      <c r="O114" s="22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1"/>
      <c r="N115" s="22"/>
      <c r="O115" s="22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1"/>
      <c r="N116" s="22"/>
      <c r="O116" s="22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1"/>
      <c r="N117" s="22"/>
      <c r="O117" s="22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1"/>
      <c r="N118" s="22"/>
      <c r="O118" s="22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1"/>
      <c r="N119" s="22"/>
      <c r="O119" s="22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1"/>
      <c r="N120" s="22"/>
      <c r="O120" s="22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1"/>
      <c r="N121" s="22"/>
      <c r="O121" s="22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1"/>
      <c r="N122" s="22"/>
      <c r="O122" s="22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1"/>
      <c r="N123" s="22"/>
      <c r="O123" s="22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1"/>
      <c r="N124" s="22"/>
      <c r="O124" s="22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1"/>
      <c r="N125" s="22"/>
      <c r="O125" s="22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1"/>
      <c r="N126" s="22"/>
      <c r="O126" s="22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1"/>
      <c r="N127" s="22"/>
      <c r="O127" s="22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1"/>
      <c r="N128" s="22"/>
      <c r="O128" s="22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1"/>
      <c r="N129" s="22"/>
      <c r="O129" s="22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1"/>
      <c r="N130" s="22"/>
      <c r="O130" s="22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1"/>
      <c r="N131" s="22"/>
      <c r="O131" s="22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1"/>
      <c r="N132" s="22"/>
      <c r="O132" s="22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1"/>
      <c r="N133" s="22"/>
      <c r="O133" s="22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1"/>
      <c r="N134" s="22"/>
      <c r="O134" s="22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1"/>
      <c r="N135" s="22"/>
      <c r="O135" s="22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1"/>
      <c r="N136" s="22"/>
      <c r="O136" s="22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1"/>
      <c r="N137" s="22"/>
      <c r="O137" s="22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1"/>
      <c r="N138" s="22"/>
      <c r="O138" s="22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1"/>
      <c r="N139" s="22"/>
      <c r="O139" s="22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1"/>
      <c r="N140" s="22"/>
      <c r="O140" s="22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1"/>
      <c r="N141" s="22"/>
      <c r="O141" s="22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1"/>
      <c r="N142" s="22"/>
      <c r="O142" s="22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1"/>
      <c r="N143" s="22"/>
      <c r="O143" s="22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1"/>
      <c r="N144" s="22"/>
      <c r="O144" s="22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1"/>
      <c r="N145" s="22"/>
      <c r="O145" s="22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1"/>
      <c r="N146" s="22"/>
      <c r="O146" s="22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1"/>
      <c r="N147" s="22"/>
      <c r="O147" s="22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1"/>
      <c r="N148" s="22"/>
      <c r="O148" s="22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1"/>
      <c r="N149" s="22"/>
      <c r="O149" s="22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1"/>
      <c r="N150" s="22"/>
      <c r="O150" s="22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1"/>
      <c r="N151" s="22"/>
      <c r="O151" s="22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1"/>
      <c r="N152" s="22"/>
      <c r="O152" s="22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1"/>
      <c r="N153" s="22"/>
      <c r="O153" s="22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1"/>
      <c r="N154" s="22"/>
      <c r="O154" s="22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1"/>
      <c r="N155" s="22"/>
      <c r="O155" s="22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1"/>
      <c r="N156" s="22"/>
      <c r="O156" s="22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1"/>
      <c r="N157" s="22"/>
      <c r="O157" s="22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1"/>
      <c r="N158" s="22"/>
      <c r="O158" s="22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1"/>
      <c r="N159" s="22"/>
      <c r="O159" s="22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1"/>
      <c r="N160" s="22"/>
      <c r="O160" s="22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1"/>
      <c r="N161" s="22"/>
      <c r="O161" s="22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1"/>
      <c r="N162" s="22"/>
      <c r="O162" s="22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1"/>
      <c r="N163" s="22"/>
      <c r="O163" s="22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1"/>
      <c r="N164" s="22"/>
      <c r="O164" s="22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1"/>
      <c r="N165" s="22"/>
      <c r="O165" s="22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1"/>
      <c r="N166" s="22"/>
      <c r="O166" s="22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1"/>
      <c r="N167" s="22"/>
      <c r="O167" s="22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1"/>
      <c r="N168" s="22"/>
      <c r="O168" s="22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1"/>
      <c r="N169" s="22"/>
      <c r="O169" s="22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1"/>
      <c r="N170" s="22"/>
      <c r="O170" s="22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1"/>
      <c r="N171" s="22"/>
      <c r="O171" s="22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1"/>
      <c r="N172" s="22"/>
      <c r="O172" s="22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1"/>
      <c r="N173" s="22"/>
      <c r="O173" s="22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1"/>
      <c r="N174" s="22"/>
      <c r="O174" s="22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1"/>
      <c r="N175" s="22"/>
      <c r="O175" s="22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1"/>
      <c r="N176" s="22"/>
      <c r="O176" s="22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1"/>
      <c r="N177" s="22"/>
      <c r="O177" s="22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1"/>
      <c r="N178" s="22"/>
      <c r="O178" s="22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1"/>
      <c r="N179" s="22"/>
      <c r="O179" s="22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1"/>
      <c r="N180" s="22"/>
      <c r="O180" s="22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1"/>
      <c r="N181" s="22"/>
      <c r="O181" s="22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1"/>
      <c r="N182" s="22"/>
      <c r="O182" s="22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1"/>
      <c r="N183" s="22"/>
      <c r="O183" s="22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1"/>
      <c r="N184" s="22"/>
      <c r="O184" s="22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1"/>
      <c r="N185" s="22"/>
      <c r="O185" s="22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1"/>
      <c r="N186" s="22"/>
      <c r="O186" s="22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1"/>
      <c r="N187" s="22"/>
      <c r="O187" s="22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1"/>
      <c r="N188" s="22"/>
      <c r="O188" s="22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1"/>
      <c r="N189" s="22"/>
      <c r="O189" s="22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1"/>
      <c r="N190" s="22"/>
      <c r="O190" s="22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1"/>
      <c r="N191" s="22"/>
      <c r="O191" s="22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1"/>
      <c r="N192" s="22"/>
      <c r="O192" s="22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1"/>
      <c r="N193" s="22"/>
      <c r="O193" s="22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1"/>
      <c r="N194" s="22"/>
      <c r="O194" s="22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1"/>
      <c r="N195" s="22"/>
      <c r="O195" s="22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1"/>
      <c r="N196" s="22"/>
      <c r="O196" s="22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1"/>
      <c r="N197" s="22"/>
      <c r="O197" s="22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1"/>
      <c r="N198" s="22"/>
      <c r="O198" s="22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1"/>
      <c r="N199" s="22"/>
      <c r="O199" s="22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1"/>
      <c r="N200" s="22"/>
      <c r="O200" s="22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1"/>
      <c r="N201" s="22"/>
      <c r="O201" s="22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1"/>
      <c r="N202" s="22"/>
      <c r="O202" s="22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1"/>
      <c r="N203" s="22"/>
      <c r="O203" s="22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1"/>
      <c r="N204" s="22"/>
      <c r="O204" s="22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1"/>
      <c r="N205" s="22"/>
      <c r="O205" s="22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1"/>
      <c r="N206" s="22"/>
      <c r="O206" s="22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1"/>
      <c r="N207" s="22"/>
      <c r="O207" s="22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1"/>
      <c r="N208" s="22"/>
      <c r="O208" s="22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1"/>
      <c r="N209" s="22"/>
      <c r="O209" s="22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1"/>
      <c r="N210" s="22"/>
      <c r="O210" s="22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1"/>
      <c r="N211" s="22"/>
      <c r="O211" s="22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1"/>
      <c r="N212" s="22"/>
      <c r="O212" s="22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1"/>
      <c r="N213" s="22"/>
      <c r="O213" s="22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1"/>
      <c r="N214" s="22"/>
      <c r="O214" s="22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1"/>
      <c r="N215" s="22"/>
      <c r="O215" s="22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1"/>
      <c r="N216" s="22"/>
      <c r="O216" s="22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1"/>
      <c r="N217" s="22"/>
      <c r="O217" s="22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1"/>
      <c r="N218" s="22"/>
      <c r="O218" s="22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1"/>
      <c r="N219" s="22"/>
      <c r="O219" s="22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1"/>
      <c r="N220" s="22"/>
      <c r="O220" s="22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1"/>
      <c r="N221" s="22"/>
      <c r="O221" s="22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1"/>
      <c r="N222" s="22"/>
      <c r="O222" s="22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1"/>
      <c r="N223" s="22"/>
      <c r="O223" s="22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1"/>
      <c r="N224" s="22"/>
      <c r="O224" s="22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1"/>
      <c r="N225" s="22"/>
      <c r="O225" s="22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1"/>
      <c r="N226" s="22"/>
      <c r="O226" s="22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1"/>
      <c r="N227" s="22"/>
      <c r="O227" s="22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1"/>
      <c r="N228" s="22"/>
      <c r="O228" s="22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1"/>
      <c r="N229" s="22"/>
      <c r="O229" s="22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1"/>
      <c r="N230" s="22"/>
      <c r="O230" s="22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1"/>
      <c r="N231" s="22"/>
      <c r="O231" s="22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1"/>
      <c r="N232" s="22"/>
      <c r="O232" s="22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1"/>
      <c r="N233" s="22"/>
      <c r="O233" s="22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1"/>
      <c r="N234" s="22"/>
      <c r="O234" s="22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1"/>
      <c r="N235" s="22"/>
      <c r="O235" s="22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1"/>
      <c r="N236" s="22"/>
      <c r="O236" s="22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1"/>
      <c r="N237" s="22"/>
      <c r="O237" s="22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1"/>
      <c r="N238" s="22"/>
      <c r="O238" s="22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1"/>
      <c r="N239" s="22"/>
      <c r="O239" s="22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1"/>
      <c r="N240" s="22"/>
      <c r="O240" s="22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1"/>
      <c r="N241" s="22"/>
      <c r="O241" s="22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1"/>
      <c r="N242" s="22"/>
      <c r="O242" s="22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1"/>
      <c r="N243" s="22"/>
      <c r="O243" s="22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1"/>
      <c r="N244" s="22"/>
      <c r="O244" s="22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1"/>
      <c r="N245" s="22"/>
      <c r="O245" s="22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1"/>
      <c r="N246" s="22"/>
      <c r="O246" s="22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1"/>
      <c r="N247" s="22"/>
      <c r="O247" s="22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1"/>
      <c r="N248" s="22"/>
      <c r="O248" s="22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1"/>
      <c r="N249" s="22"/>
      <c r="O249" s="22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1"/>
      <c r="N250" s="22"/>
      <c r="O250" s="22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1"/>
      <c r="N251" s="22"/>
      <c r="O251" s="22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1"/>
      <c r="N252" s="22"/>
      <c r="O252" s="22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1"/>
      <c r="N253" s="22"/>
      <c r="O253" s="22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1"/>
      <c r="N254" s="22"/>
      <c r="O254" s="22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1"/>
      <c r="N255" s="22"/>
      <c r="O255" s="22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1"/>
      <c r="N256" s="22"/>
      <c r="O256" s="22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1"/>
      <c r="N257" s="22"/>
      <c r="O257" s="22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1"/>
      <c r="N258" s="22"/>
      <c r="O258" s="22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1"/>
      <c r="N259" s="22"/>
      <c r="O259" s="22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1"/>
      <c r="N260" s="22"/>
      <c r="O260" s="22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1"/>
      <c r="N261" s="22"/>
      <c r="O261" s="22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1"/>
      <c r="N262" s="22"/>
      <c r="O262" s="22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1"/>
      <c r="N263" s="22"/>
      <c r="O263" s="22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1"/>
      <c r="N264" s="22"/>
      <c r="O264" s="22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1"/>
      <c r="N265" s="22"/>
      <c r="O265" s="22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1"/>
      <c r="N266" s="22"/>
      <c r="O266" s="22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1"/>
      <c r="N267" s="22"/>
      <c r="O267" s="22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1"/>
      <c r="N268" s="22"/>
      <c r="O268" s="22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1"/>
      <c r="N269" s="22"/>
      <c r="O269" s="22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1"/>
      <c r="N270" s="22"/>
      <c r="O270" s="22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1"/>
      <c r="N271" s="22"/>
      <c r="O271" s="22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1"/>
      <c r="N272" s="22"/>
      <c r="O272" s="22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1"/>
      <c r="N273" s="22"/>
      <c r="O273" s="22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1"/>
      <c r="N274" s="22"/>
      <c r="O274" s="22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1"/>
      <c r="N275" s="22"/>
      <c r="O275" s="22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1"/>
      <c r="N276" s="22"/>
      <c r="O276" s="22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1"/>
      <c r="N277" s="22"/>
      <c r="O277" s="22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1"/>
      <c r="N278" s="22"/>
      <c r="O278" s="22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1"/>
      <c r="N279" s="22"/>
      <c r="O279" s="22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1"/>
      <c r="N280" s="22"/>
      <c r="O280" s="22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1"/>
      <c r="N281" s="22"/>
      <c r="O281" s="22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1"/>
      <c r="N282" s="22"/>
      <c r="O282" s="22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1"/>
      <c r="N283" s="22"/>
      <c r="O283" s="22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1"/>
      <c r="N284" s="22"/>
      <c r="O284" s="22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1"/>
      <c r="N285" s="22"/>
      <c r="O285" s="22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1"/>
      <c r="N286" s="22"/>
      <c r="O286" s="22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1"/>
      <c r="N287" s="22"/>
      <c r="O287" s="22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1"/>
      <c r="N288" s="22"/>
      <c r="O288" s="22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1"/>
      <c r="N289" s="22"/>
      <c r="O289" s="22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1"/>
      <c r="N290" s="22"/>
      <c r="O290" s="22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1"/>
      <c r="N291" s="22"/>
      <c r="O291" s="22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1"/>
      <c r="N292" s="22"/>
      <c r="O292" s="22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1"/>
      <c r="N293" s="22"/>
      <c r="O293" s="22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1"/>
      <c r="N294" s="22"/>
      <c r="O294" s="22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1"/>
      <c r="N295" s="22"/>
      <c r="O295" s="22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1"/>
      <c r="N296" s="22"/>
      <c r="O296" s="22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1"/>
      <c r="N297" s="22"/>
      <c r="O297" s="22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1"/>
      <c r="N298" s="22"/>
      <c r="O298" s="22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1"/>
      <c r="N299" s="22"/>
      <c r="O299" s="22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1"/>
      <c r="N300" s="22"/>
      <c r="O300" s="22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1"/>
      <c r="N301" s="22"/>
      <c r="O301" s="22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1"/>
      <c r="N302" s="22"/>
      <c r="O302" s="22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1"/>
      <c r="N303" s="22"/>
      <c r="O303" s="22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1"/>
      <c r="N304" s="22"/>
      <c r="O304" s="22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1"/>
      <c r="N305" s="22"/>
      <c r="O305" s="22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1"/>
      <c r="N306" s="22"/>
      <c r="O306" s="22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1"/>
      <c r="N307" s="22"/>
      <c r="O307" s="22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1"/>
      <c r="N308" s="22"/>
      <c r="O308" s="22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1"/>
      <c r="N309" s="22"/>
      <c r="O309" s="22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1"/>
      <c r="N310" s="22"/>
      <c r="O310" s="22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1"/>
      <c r="N311" s="22"/>
      <c r="O311" s="22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1"/>
      <c r="N312" s="22"/>
      <c r="O312" s="22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1"/>
      <c r="N313" s="22"/>
      <c r="O313" s="22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1"/>
      <c r="N314" s="22"/>
      <c r="O314" s="22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1"/>
      <c r="N315" s="22"/>
      <c r="O315" s="22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1"/>
      <c r="N316" s="22"/>
      <c r="O316" s="22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1"/>
      <c r="N317" s="22"/>
      <c r="O317" s="22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1"/>
      <c r="N318" s="22"/>
      <c r="O318" s="22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1"/>
      <c r="N319" s="22"/>
      <c r="O319" s="22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1"/>
      <c r="N320" s="22"/>
      <c r="O320" s="22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1"/>
      <c r="N321" s="22"/>
      <c r="O321" s="22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1"/>
      <c r="N322" s="22"/>
      <c r="O322" s="22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1"/>
      <c r="N323" s="22"/>
      <c r="O323" s="22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1"/>
      <c r="N324" s="22"/>
      <c r="O324" s="22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1"/>
      <c r="N325" s="22"/>
      <c r="O325" s="22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1"/>
      <c r="N326" s="22"/>
      <c r="O326" s="22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1"/>
      <c r="N327" s="22"/>
      <c r="O327" s="22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1"/>
      <c r="N328" s="22"/>
      <c r="O328" s="22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1"/>
      <c r="N329" s="22"/>
      <c r="O329" s="22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1"/>
      <c r="N330" s="22"/>
      <c r="O330" s="22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1"/>
      <c r="N331" s="22"/>
      <c r="O331" s="22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1"/>
      <c r="N332" s="22"/>
      <c r="O332" s="22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1"/>
      <c r="N333" s="22"/>
      <c r="O333" s="22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1"/>
      <c r="N334" s="22"/>
      <c r="O334" s="22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1"/>
      <c r="N335" s="22"/>
      <c r="O335" s="22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1"/>
      <c r="N336" s="22"/>
      <c r="O336" s="22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1"/>
      <c r="N337" s="22"/>
      <c r="O337" s="22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1"/>
      <c r="N338" s="22"/>
      <c r="O338" s="22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1"/>
      <c r="N339" s="22"/>
      <c r="O339" s="22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1"/>
      <c r="N340" s="22"/>
      <c r="O340" s="22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1"/>
      <c r="N341" s="22"/>
      <c r="O341" s="22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1"/>
      <c r="N342" s="22"/>
      <c r="O342" s="22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1"/>
      <c r="N343" s="22"/>
      <c r="O343" s="22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1"/>
      <c r="N344" s="22"/>
      <c r="O344" s="22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1"/>
      <c r="N345" s="22"/>
      <c r="O345" s="22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1"/>
      <c r="N346" s="22"/>
      <c r="O346" s="22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1"/>
      <c r="N347" s="22"/>
      <c r="O347" s="22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1"/>
      <c r="N348" s="22"/>
      <c r="O348" s="22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1"/>
      <c r="N349" s="22"/>
      <c r="O349" s="22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1"/>
      <c r="N350" s="22"/>
      <c r="O350" s="22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1"/>
      <c r="N351" s="22"/>
      <c r="O351" s="22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1"/>
      <c r="N352" s="22"/>
      <c r="O352" s="22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1"/>
      <c r="N353" s="22"/>
      <c r="O353" s="22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1"/>
      <c r="N354" s="22"/>
      <c r="O354" s="22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1"/>
      <c r="N355" s="22"/>
      <c r="O355" s="22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1"/>
      <c r="N356" s="22"/>
      <c r="O356" s="22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1"/>
      <c r="N357" s="22"/>
      <c r="O357" s="22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1"/>
      <c r="N358" s="22"/>
      <c r="O358" s="22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1"/>
      <c r="N359" s="22"/>
      <c r="O359" s="22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1"/>
      <c r="N360" s="22"/>
      <c r="O360" s="22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1"/>
      <c r="N361" s="22"/>
      <c r="O361" s="22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1"/>
      <c r="N362" s="22"/>
      <c r="O362" s="22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1"/>
      <c r="N363" s="22"/>
      <c r="O363" s="22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1"/>
      <c r="N364" s="22"/>
      <c r="O364" s="22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1"/>
      <c r="N365" s="22"/>
      <c r="O365" s="22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1"/>
      <c r="N366" s="22"/>
      <c r="O366" s="22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1"/>
      <c r="N367" s="22"/>
      <c r="O367" s="22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1"/>
      <c r="N368" s="22"/>
      <c r="O368" s="22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1"/>
      <c r="N369" s="22"/>
      <c r="O369" s="22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1"/>
      <c r="N370" s="22"/>
      <c r="O370" s="22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1"/>
      <c r="N371" s="22"/>
      <c r="O371" s="22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1"/>
      <c r="N372" s="22"/>
      <c r="O372" s="22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1"/>
      <c r="N373" s="22"/>
      <c r="O373" s="22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1"/>
      <c r="N374" s="22"/>
      <c r="O374" s="22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1"/>
      <c r="N375" s="22"/>
      <c r="O375" s="22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1"/>
      <c r="N376" s="22"/>
      <c r="O376" s="22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1"/>
      <c r="N377" s="22"/>
      <c r="O377" s="22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1"/>
      <c r="N378" s="22"/>
      <c r="O378" s="22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1"/>
      <c r="N379" s="22"/>
      <c r="O379" s="22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1"/>
      <c r="N380" s="22"/>
      <c r="O380" s="22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1"/>
      <c r="N381" s="22"/>
      <c r="O381" s="22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1"/>
      <c r="N382" s="22"/>
      <c r="O382" s="22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1"/>
      <c r="N383" s="22"/>
      <c r="O383" s="22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1"/>
      <c r="N384" s="22"/>
      <c r="O384" s="22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1"/>
      <c r="N385" s="22"/>
      <c r="O385" s="22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1"/>
      <c r="N386" s="22"/>
      <c r="O386" s="22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1"/>
      <c r="N387" s="22"/>
      <c r="O387" s="22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1"/>
      <c r="N388" s="22"/>
      <c r="O388" s="22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1"/>
      <c r="N389" s="22"/>
      <c r="O389" s="22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1"/>
      <c r="N390" s="22"/>
      <c r="O390" s="22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1"/>
      <c r="N391" s="22"/>
      <c r="O391" s="22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1"/>
      <c r="N392" s="22"/>
      <c r="O392" s="22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1"/>
      <c r="N393" s="22"/>
      <c r="O393" s="22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1"/>
      <c r="N394" s="22"/>
      <c r="O394" s="22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1"/>
      <c r="N395" s="22"/>
      <c r="O395" s="22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1"/>
      <c r="N396" s="22"/>
      <c r="O396" s="22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1"/>
      <c r="N397" s="22"/>
      <c r="O397" s="22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1"/>
      <c r="N398" s="22"/>
      <c r="O398" s="22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1"/>
      <c r="N399" s="22"/>
      <c r="O399" s="22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1"/>
      <c r="N400" s="22"/>
      <c r="O400" s="22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1"/>
      <c r="N401" s="22"/>
      <c r="O401" s="22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1"/>
      <c r="N402" s="22"/>
      <c r="O402" s="22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1"/>
      <c r="N403" s="22"/>
      <c r="O403" s="22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1"/>
      <c r="N404" s="22"/>
      <c r="O404" s="22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1"/>
      <c r="N405" s="22"/>
      <c r="O405" s="22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1"/>
      <c r="N406" s="22"/>
      <c r="O406" s="22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1"/>
      <c r="N407" s="22"/>
      <c r="O407" s="22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1"/>
      <c r="N408" s="22"/>
      <c r="O408" s="22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1"/>
      <c r="N409" s="22"/>
      <c r="O409" s="22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1"/>
      <c r="N410" s="22"/>
      <c r="O410" s="22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1"/>
      <c r="N411" s="22"/>
      <c r="O411" s="22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1"/>
      <c r="N412" s="22"/>
      <c r="O412" s="22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1"/>
      <c r="N413" s="22"/>
      <c r="O413" s="22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1"/>
      <c r="N414" s="22"/>
      <c r="O414" s="22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1"/>
      <c r="N415" s="22"/>
      <c r="O415" s="22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1"/>
      <c r="N416" s="22"/>
      <c r="O416" s="22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1"/>
      <c r="N417" s="22"/>
      <c r="O417" s="22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1"/>
      <c r="N418" s="22"/>
      <c r="O418" s="22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1"/>
      <c r="N419" s="22"/>
      <c r="O419" s="22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1"/>
      <c r="N420" s="22"/>
      <c r="O420" s="22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1"/>
      <c r="N421" s="22"/>
      <c r="O421" s="22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1"/>
      <c r="N422" s="22"/>
      <c r="O422" s="22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1"/>
      <c r="N423" s="22"/>
      <c r="O423" s="22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1"/>
      <c r="N424" s="22"/>
      <c r="O424" s="22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1"/>
      <c r="N425" s="22"/>
      <c r="O425" s="22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1"/>
      <c r="N426" s="22"/>
      <c r="O426" s="22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1"/>
      <c r="N427" s="22"/>
      <c r="O427" s="22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1"/>
      <c r="N428" s="22"/>
      <c r="O428" s="22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1"/>
      <c r="N429" s="22"/>
      <c r="O429" s="22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1"/>
      <c r="N430" s="22"/>
      <c r="O430" s="22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1"/>
      <c r="N431" s="22"/>
      <c r="O431" s="22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1"/>
      <c r="N432" s="22"/>
      <c r="O432" s="22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1"/>
      <c r="N433" s="22"/>
      <c r="O433" s="22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1"/>
      <c r="N434" s="22"/>
      <c r="O434" s="22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1"/>
      <c r="N435" s="22"/>
      <c r="O435" s="22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1"/>
      <c r="N436" s="22"/>
      <c r="O436" s="22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1"/>
      <c r="N437" s="22"/>
      <c r="O437" s="22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1"/>
      <c r="N438" s="22"/>
      <c r="O438" s="22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1"/>
      <c r="N439" s="22"/>
      <c r="O439" s="22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1"/>
      <c r="N440" s="22"/>
      <c r="O440" s="22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1"/>
      <c r="N441" s="22"/>
      <c r="O441" s="22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1"/>
      <c r="N442" s="22"/>
      <c r="O442" s="22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1"/>
      <c r="N443" s="22"/>
      <c r="O443" s="22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1"/>
      <c r="N444" s="22"/>
      <c r="O444" s="22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1"/>
      <c r="N445" s="22"/>
      <c r="O445" s="22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1"/>
      <c r="N446" s="22"/>
      <c r="O446" s="22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1"/>
      <c r="N447" s="22"/>
      <c r="O447" s="22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1"/>
      <c r="N448" s="22"/>
      <c r="O448" s="22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1"/>
      <c r="N449" s="22"/>
      <c r="O449" s="22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1"/>
      <c r="N450" s="22"/>
      <c r="O450" s="22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1"/>
      <c r="N451" s="22"/>
      <c r="O451" s="22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1"/>
      <c r="N452" s="22"/>
      <c r="O452" s="22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1"/>
      <c r="N453" s="22"/>
      <c r="O453" s="22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1"/>
      <c r="N454" s="22"/>
      <c r="O454" s="22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1"/>
      <c r="N455" s="22"/>
      <c r="O455" s="22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1"/>
      <c r="N456" s="22"/>
      <c r="O456" s="22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1"/>
      <c r="N457" s="22"/>
      <c r="O457" s="22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1"/>
      <c r="N458" s="22"/>
      <c r="O458" s="22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1"/>
      <c r="N459" s="22"/>
      <c r="O459" s="22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1"/>
      <c r="N460" s="22"/>
      <c r="O460" s="22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1"/>
      <c r="N461" s="22"/>
      <c r="O461" s="22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1"/>
      <c r="N462" s="22"/>
      <c r="O462" s="22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1"/>
      <c r="N463" s="22"/>
      <c r="O463" s="22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1"/>
      <c r="N464" s="22"/>
      <c r="O464" s="22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1"/>
      <c r="N465" s="22"/>
      <c r="O465" s="22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1"/>
      <c r="N466" s="22"/>
      <c r="O466" s="22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1"/>
      <c r="N467" s="22"/>
      <c r="O467" s="22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1"/>
      <c r="N468" s="22"/>
      <c r="O468" s="22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1"/>
      <c r="N469" s="22"/>
      <c r="O469" s="22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1"/>
      <c r="N470" s="22"/>
      <c r="O470" s="22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1"/>
      <c r="N471" s="22"/>
      <c r="O471" s="22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1"/>
      <c r="N472" s="22"/>
      <c r="O472" s="22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1"/>
      <c r="N473" s="22"/>
      <c r="O473" s="22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1"/>
      <c r="N474" s="22"/>
      <c r="O474" s="22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1"/>
      <c r="N475" s="22"/>
      <c r="O475" s="22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1"/>
      <c r="N476" s="22"/>
      <c r="O476" s="22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1"/>
      <c r="N477" s="22"/>
      <c r="O477" s="22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1"/>
      <c r="N478" s="22"/>
      <c r="O478" s="22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1"/>
      <c r="N479" s="22"/>
      <c r="O479" s="22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1"/>
      <c r="N480" s="22"/>
      <c r="O480" s="22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1"/>
      <c r="N481" s="22"/>
      <c r="O481" s="22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1"/>
      <c r="N482" s="22"/>
      <c r="O482" s="22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1"/>
      <c r="N483" s="22"/>
      <c r="O483" s="22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1"/>
      <c r="N484" s="22"/>
      <c r="O484" s="22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1"/>
      <c r="N485" s="22"/>
      <c r="O485" s="22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1"/>
      <c r="N486" s="22"/>
      <c r="O486" s="22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1"/>
      <c r="N487" s="22"/>
      <c r="O487" s="22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1"/>
      <c r="N488" s="22"/>
      <c r="O488" s="22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1"/>
      <c r="N489" s="22"/>
      <c r="O489" s="22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1"/>
      <c r="N490" s="22"/>
      <c r="O490" s="22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1"/>
      <c r="N491" s="22"/>
      <c r="O491" s="22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1"/>
      <c r="N492" s="22"/>
      <c r="O492" s="22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1"/>
      <c r="N493" s="22"/>
      <c r="O493" s="22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1"/>
      <c r="N494" s="22"/>
      <c r="O494" s="22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1"/>
      <c r="N495" s="22"/>
      <c r="O495" s="22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1"/>
      <c r="N496" s="22"/>
      <c r="O496" s="22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1"/>
      <c r="N497" s="22"/>
      <c r="O497" s="22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1"/>
      <c r="N498" s="22"/>
      <c r="O498" s="22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1"/>
      <c r="N499" s="22"/>
      <c r="O499" s="22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1"/>
      <c r="N500" s="22"/>
      <c r="O500" s="22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1"/>
      <c r="N501" s="22"/>
      <c r="O501" s="22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1"/>
      <c r="N502" s="22"/>
      <c r="O502" s="22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1"/>
      <c r="N503" s="22"/>
      <c r="O503" s="22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1"/>
      <c r="N504" s="22"/>
      <c r="O504" s="22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1"/>
      <c r="N505" s="22"/>
      <c r="O505" s="22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1"/>
      <c r="N506" s="22"/>
      <c r="O506" s="22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1"/>
      <c r="N507" s="22"/>
      <c r="O507" s="22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1"/>
      <c r="N508" s="22"/>
      <c r="O508" s="22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1"/>
      <c r="N509" s="22"/>
      <c r="O509" s="22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1"/>
      <c r="N510" s="22"/>
      <c r="O510" s="22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1"/>
      <c r="N511" s="22"/>
      <c r="O511" s="22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1"/>
      <c r="N512" s="22"/>
      <c r="O512" s="22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1"/>
      <c r="N513" s="22"/>
      <c r="O513" s="22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1"/>
      <c r="N514" s="22"/>
      <c r="O514" s="22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1"/>
      <c r="N515" s="22"/>
      <c r="O515" s="22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1"/>
      <c r="N516" s="22"/>
      <c r="O516" s="22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1"/>
      <c r="N517" s="22"/>
      <c r="O517" s="22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1"/>
      <c r="N518" s="22"/>
      <c r="O518" s="22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1"/>
      <c r="N519" s="22"/>
      <c r="O519" s="22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1"/>
      <c r="N520" s="22"/>
      <c r="O520" s="22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1"/>
      <c r="N521" s="22"/>
      <c r="O521" s="22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1"/>
      <c r="N522" s="22"/>
      <c r="O522" s="22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1"/>
      <c r="N523" s="22"/>
      <c r="O523" s="22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1"/>
      <c r="N524" s="22"/>
      <c r="O524" s="22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1"/>
      <c r="N525" s="22"/>
      <c r="O525" s="22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1"/>
      <c r="N526" s="22"/>
      <c r="O526" s="22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1"/>
      <c r="N527" s="22"/>
      <c r="O527" s="22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1"/>
      <c r="N528" s="22"/>
      <c r="O528" s="22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1"/>
      <c r="N529" s="22"/>
      <c r="O529" s="22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1"/>
      <c r="N530" s="22"/>
      <c r="O530" s="22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1"/>
      <c r="N531" s="22"/>
      <c r="O531" s="22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1"/>
      <c r="N532" s="22"/>
      <c r="O532" s="22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1"/>
      <c r="N533" s="22"/>
      <c r="O533" s="22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1"/>
      <c r="N534" s="22"/>
      <c r="O534" s="22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1"/>
      <c r="N535" s="22"/>
      <c r="O535" s="22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1"/>
      <c r="N536" s="22"/>
      <c r="O536" s="22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1"/>
      <c r="N537" s="22"/>
      <c r="O537" s="22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1"/>
      <c r="N538" s="22"/>
      <c r="O538" s="22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1"/>
      <c r="N539" s="22"/>
      <c r="O539" s="22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1"/>
      <c r="N540" s="22"/>
      <c r="O540" s="22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1"/>
      <c r="N541" s="22"/>
      <c r="O541" s="22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1"/>
      <c r="N542" s="22"/>
      <c r="O542" s="22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1"/>
      <c r="N543" s="22"/>
      <c r="O543" s="22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1"/>
      <c r="N544" s="22"/>
      <c r="O544" s="22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1"/>
      <c r="N545" s="22"/>
      <c r="O545" s="22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1"/>
      <c r="N546" s="22"/>
      <c r="O546" s="22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1"/>
      <c r="N547" s="22"/>
      <c r="O547" s="22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1"/>
      <c r="N548" s="22"/>
      <c r="O548" s="22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1"/>
      <c r="N549" s="22"/>
      <c r="O549" s="22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1"/>
      <c r="N550" s="22"/>
      <c r="O550" s="22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1"/>
      <c r="N551" s="22"/>
      <c r="O551" s="22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1"/>
      <c r="N552" s="22"/>
      <c r="O552" s="22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1"/>
      <c r="N553" s="22"/>
      <c r="O553" s="22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1"/>
      <c r="N554" s="22"/>
      <c r="O554" s="22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1"/>
      <c r="N555" s="22"/>
      <c r="O555" s="22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1"/>
      <c r="N556" s="22"/>
      <c r="O556" s="22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1"/>
      <c r="N557" s="22"/>
      <c r="O557" s="22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1"/>
      <c r="N558" s="22"/>
      <c r="O558" s="22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1"/>
      <c r="N559" s="22"/>
      <c r="O559" s="22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1"/>
      <c r="N560" s="22"/>
      <c r="O560" s="22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1"/>
      <c r="N561" s="22"/>
      <c r="O561" s="22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1"/>
      <c r="N562" s="22"/>
      <c r="O562" s="22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1"/>
      <c r="N563" s="22"/>
      <c r="O563" s="22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1"/>
      <c r="N564" s="22"/>
      <c r="O564" s="22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1"/>
      <c r="N565" s="22"/>
      <c r="O565" s="22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1"/>
      <c r="N566" s="22"/>
      <c r="O566" s="22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1"/>
      <c r="N567" s="22"/>
      <c r="O567" s="22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1"/>
      <c r="N568" s="22"/>
      <c r="O568" s="22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1"/>
      <c r="N569" s="22"/>
      <c r="O569" s="22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1"/>
      <c r="N570" s="22"/>
      <c r="O570" s="22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1"/>
      <c r="N571" s="22"/>
      <c r="O571" s="22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1"/>
      <c r="N572" s="22"/>
      <c r="O572" s="22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1"/>
      <c r="N573" s="22"/>
      <c r="O573" s="22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1"/>
      <c r="N574" s="22"/>
      <c r="O574" s="22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1"/>
      <c r="N575" s="22"/>
      <c r="O575" s="22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1"/>
      <c r="N576" s="22"/>
      <c r="O576" s="22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1"/>
      <c r="N577" s="22"/>
      <c r="O577" s="22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1"/>
      <c r="N578" s="22"/>
      <c r="O578" s="22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1"/>
      <c r="N579" s="22"/>
      <c r="O579" s="22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1"/>
      <c r="N580" s="22"/>
      <c r="O580" s="22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1"/>
      <c r="N581" s="22"/>
      <c r="O581" s="22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1"/>
      <c r="N582" s="22"/>
      <c r="O582" s="22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1"/>
      <c r="N583" s="22"/>
      <c r="O583" s="22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1"/>
      <c r="N584" s="22"/>
      <c r="O584" s="22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1"/>
      <c r="N585" s="22"/>
      <c r="O585" s="22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1"/>
      <c r="N586" s="22"/>
      <c r="O586" s="22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1"/>
      <c r="N587" s="22"/>
      <c r="O587" s="22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1"/>
      <c r="N588" s="22"/>
      <c r="O588" s="22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1"/>
      <c r="N589" s="22"/>
      <c r="O589" s="22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1"/>
      <c r="N590" s="22"/>
      <c r="O590" s="22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1"/>
      <c r="N591" s="22"/>
      <c r="O591" s="22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1"/>
      <c r="N592" s="22"/>
      <c r="O592" s="22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1"/>
      <c r="N593" s="22"/>
      <c r="O593" s="22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1"/>
      <c r="N594" s="22"/>
      <c r="O594" s="22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1"/>
      <c r="N595" s="22"/>
      <c r="O595" s="22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1"/>
      <c r="N596" s="22"/>
      <c r="O596" s="22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1"/>
      <c r="N597" s="22"/>
      <c r="O597" s="22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1"/>
      <c r="N598" s="22"/>
      <c r="O598" s="22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1"/>
      <c r="N599" s="22"/>
      <c r="O599" s="22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1"/>
      <c r="N600" s="22"/>
      <c r="O600" s="22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1"/>
      <c r="N601" s="22"/>
      <c r="O601" s="22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1"/>
      <c r="N602" s="22"/>
      <c r="O602" s="22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1"/>
      <c r="N603" s="22"/>
      <c r="O603" s="22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1"/>
      <c r="N604" s="22"/>
      <c r="O604" s="22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1"/>
      <c r="N605" s="22"/>
      <c r="O605" s="22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1"/>
      <c r="N606" s="22"/>
      <c r="O606" s="22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1"/>
      <c r="N607" s="22"/>
      <c r="O607" s="22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1"/>
      <c r="N608" s="22"/>
      <c r="O608" s="22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1"/>
      <c r="N609" s="22"/>
      <c r="O609" s="22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1"/>
      <c r="N610" s="22"/>
      <c r="O610" s="22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1"/>
      <c r="N611" s="22"/>
      <c r="O611" s="22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1"/>
      <c r="N612" s="22"/>
      <c r="O612" s="22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1"/>
      <c r="N613" s="22"/>
      <c r="O613" s="22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1"/>
      <c r="N614" s="22"/>
      <c r="O614" s="22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1"/>
      <c r="N615" s="22"/>
      <c r="O615" s="22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1"/>
      <c r="N616" s="22"/>
      <c r="O616" s="22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1"/>
      <c r="N617" s="22"/>
      <c r="O617" s="22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1"/>
      <c r="N618" s="22"/>
      <c r="O618" s="22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1"/>
      <c r="N619" s="22"/>
      <c r="O619" s="22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1"/>
      <c r="N620" s="22"/>
      <c r="O620" s="22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1"/>
      <c r="N621" s="22"/>
      <c r="O621" s="22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1"/>
      <c r="N622" s="22"/>
      <c r="O622" s="22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1"/>
      <c r="N623" s="22"/>
      <c r="O623" s="22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1"/>
      <c r="N624" s="22"/>
      <c r="O624" s="22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1"/>
      <c r="N625" s="22"/>
      <c r="O625" s="22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1"/>
      <c r="N626" s="22"/>
      <c r="O626" s="22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1"/>
      <c r="N627" s="22"/>
      <c r="O627" s="22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1"/>
      <c r="N628" s="22"/>
      <c r="O628" s="22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1"/>
      <c r="N629" s="22"/>
      <c r="O629" s="22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1"/>
      <c r="N630" s="22"/>
      <c r="O630" s="22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1"/>
      <c r="N631" s="22"/>
      <c r="O631" s="22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1"/>
      <c r="N632" s="22"/>
      <c r="O632" s="22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1"/>
      <c r="N633" s="22"/>
      <c r="O633" s="22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1"/>
      <c r="N634" s="22"/>
      <c r="O634" s="22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1"/>
      <c r="N635" s="22"/>
      <c r="O635" s="22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1"/>
      <c r="N636" s="22"/>
      <c r="O636" s="22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1"/>
      <c r="N637" s="22"/>
      <c r="O637" s="22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1"/>
      <c r="N638" s="22"/>
      <c r="O638" s="22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1"/>
      <c r="N639" s="22"/>
      <c r="O639" s="22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1"/>
      <c r="N640" s="22"/>
      <c r="O640" s="22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1"/>
      <c r="N641" s="22"/>
      <c r="O641" s="22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1"/>
      <c r="N642" s="22"/>
      <c r="O642" s="22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1"/>
      <c r="N643" s="22"/>
      <c r="O643" s="22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1"/>
      <c r="N644" s="22"/>
      <c r="O644" s="22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1"/>
      <c r="N645" s="22"/>
      <c r="O645" s="22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1"/>
      <c r="N646" s="22"/>
      <c r="O646" s="22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1"/>
      <c r="N647" s="22"/>
      <c r="O647" s="22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1"/>
      <c r="N648" s="22"/>
      <c r="O648" s="22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1"/>
      <c r="N649" s="22"/>
      <c r="O649" s="22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1"/>
      <c r="N650" s="22"/>
      <c r="O650" s="22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1"/>
      <c r="N651" s="22"/>
      <c r="O651" s="22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1"/>
      <c r="N652" s="22"/>
      <c r="O652" s="22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1"/>
      <c r="N653" s="22"/>
      <c r="O653" s="22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1"/>
      <c r="N654" s="22"/>
      <c r="O654" s="22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1"/>
      <c r="N655" s="22"/>
      <c r="O655" s="22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1"/>
      <c r="N656" s="22"/>
      <c r="O656" s="22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1"/>
      <c r="N657" s="22"/>
      <c r="O657" s="22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1"/>
      <c r="N658" s="22"/>
      <c r="O658" s="22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1"/>
      <c r="N659" s="22"/>
      <c r="O659" s="22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1"/>
      <c r="N660" s="22"/>
      <c r="O660" s="22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1"/>
      <c r="N661" s="22"/>
      <c r="O661" s="22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1"/>
      <c r="N662" s="22"/>
      <c r="O662" s="22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1"/>
      <c r="N663" s="22"/>
      <c r="O663" s="22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1"/>
      <c r="N664" s="22"/>
      <c r="O664" s="22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1"/>
      <c r="N665" s="22"/>
      <c r="O665" s="22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1"/>
      <c r="N666" s="22"/>
      <c r="O666" s="22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1"/>
      <c r="N667" s="22"/>
      <c r="O667" s="22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1"/>
      <c r="N668" s="22"/>
      <c r="O668" s="22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1"/>
      <c r="N669" s="22"/>
      <c r="O669" s="22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1"/>
      <c r="N670" s="22"/>
      <c r="O670" s="22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1"/>
      <c r="N671" s="22"/>
      <c r="O671" s="22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1"/>
      <c r="N672" s="22"/>
      <c r="O672" s="22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1"/>
      <c r="N673" s="22"/>
      <c r="O673" s="22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1"/>
      <c r="N674" s="22"/>
      <c r="O674" s="22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1"/>
      <c r="N675" s="22"/>
      <c r="O675" s="22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1"/>
      <c r="N676" s="22"/>
      <c r="O676" s="22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1"/>
      <c r="N677" s="22"/>
      <c r="O677" s="22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1"/>
      <c r="N678" s="22"/>
      <c r="O678" s="22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1"/>
      <c r="N679" s="22"/>
      <c r="O679" s="22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1"/>
      <c r="N680" s="22"/>
      <c r="O680" s="22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1"/>
      <c r="N681" s="22"/>
      <c r="O681" s="22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1"/>
      <c r="N682" s="22"/>
      <c r="O682" s="22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1"/>
      <c r="N683" s="22"/>
      <c r="O683" s="22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1"/>
      <c r="N684" s="22"/>
      <c r="O684" s="22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1"/>
      <c r="N685" s="22"/>
      <c r="O685" s="22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1"/>
      <c r="N686" s="22"/>
      <c r="O686" s="22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1"/>
      <c r="N687" s="22"/>
      <c r="O687" s="22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1"/>
      <c r="N688" s="22"/>
      <c r="O688" s="22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1"/>
      <c r="N689" s="22"/>
      <c r="O689" s="22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1"/>
      <c r="N690" s="22"/>
      <c r="O690" s="22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1"/>
      <c r="N691" s="22"/>
      <c r="O691" s="22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1"/>
      <c r="N692" s="22"/>
      <c r="O692" s="22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1"/>
      <c r="N693" s="22"/>
      <c r="O693" s="22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1"/>
      <c r="N694" s="22"/>
      <c r="O694" s="22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1"/>
      <c r="N695" s="22"/>
      <c r="O695" s="22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1"/>
      <c r="N696" s="22"/>
      <c r="O696" s="22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1"/>
      <c r="N697" s="22"/>
      <c r="O697" s="22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1"/>
      <c r="N698" s="22"/>
      <c r="O698" s="22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1"/>
      <c r="N699" s="22"/>
      <c r="O699" s="22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1"/>
      <c r="N700" s="22"/>
      <c r="O700" s="22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1"/>
      <c r="N701" s="22"/>
      <c r="O701" s="22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1"/>
      <c r="N702" s="22"/>
      <c r="O702" s="22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1"/>
      <c r="N703" s="22"/>
      <c r="O703" s="22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1"/>
      <c r="N704" s="22"/>
      <c r="O704" s="22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1"/>
      <c r="N705" s="22"/>
      <c r="O705" s="22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1"/>
      <c r="N706" s="22"/>
      <c r="O706" s="22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1"/>
      <c r="N707" s="22"/>
      <c r="O707" s="22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1"/>
      <c r="N708" s="22"/>
      <c r="O708" s="22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1"/>
      <c r="N709" s="22"/>
      <c r="O709" s="22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1"/>
      <c r="N710" s="22"/>
      <c r="O710" s="22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1"/>
      <c r="N711" s="22"/>
      <c r="O711" s="22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1"/>
      <c r="N712" s="22"/>
      <c r="O712" s="22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1"/>
      <c r="N713" s="22"/>
      <c r="O713" s="22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1"/>
      <c r="N714" s="22"/>
      <c r="O714" s="22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1"/>
      <c r="N715" s="22"/>
      <c r="O715" s="22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1"/>
      <c r="N716" s="22"/>
      <c r="O716" s="22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1"/>
      <c r="N717" s="22"/>
      <c r="O717" s="22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1"/>
      <c r="N718" s="22"/>
      <c r="O718" s="22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1"/>
      <c r="N719" s="22"/>
      <c r="O719" s="22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1"/>
      <c r="N720" s="22"/>
      <c r="O720" s="22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1"/>
      <c r="N721" s="22"/>
      <c r="O721" s="22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1"/>
      <c r="N722" s="22"/>
      <c r="O722" s="22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1"/>
      <c r="N723" s="22"/>
      <c r="O723" s="22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1"/>
      <c r="N724" s="22"/>
      <c r="O724" s="22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1"/>
      <c r="N725" s="22"/>
      <c r="O725" s="22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1"/>
      <c r="N726" s="22"/>
      <c r="O726" s="22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1"/>
      <c r="N727" s="22"/>
      <c r="O727" s="22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1"/>
      <c r="N728" s="22"/>
      <c r="O728" s="22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1"/>
      <c r="N729" s="22"/>
      <c r="O729" s="22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1"/>
      <c r="N730" s="22"/>
      <c r="O730" s="22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1"/>
      <c r="N731" s="22"/>
      <c r="O731" s="22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1"/>
      <c r="N732" s="22"/>
      <c r="O732" s="22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1"/>
      <c r="N733" s="22"/>
      <c r="O733" s="22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1"/>
      <c r="N734" s="22"/>
      <c r="O734" s="22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1"/>
      <c r="N735" s="22"/>
      <c r="O735" s="22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1"/>
      <c r="N736" s="22"/>
      <c r="O736" s="22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1"/>
      <c r="N737" s="22"/>
      <c r="O737" s="22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1"/>
      <c r="N738" s="22"/>
      <c r="O738" s="22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1"/>
      <c r="N739" s="22"/>
      <c r="O739" s="22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1"/>
      <c r="N740" s="22"/>
      <c r="O740" s="22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1"/>
      <c r="N741" s="22"/>
      <c r="O741" s="22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1"/>
      <c r="N742" s="22"/>
      <c r="O742" s="22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1"/>
      <c r="N743" s="22"/>
      <c r="O743" s="22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1"/>
      <c r="N744" s="22"/>
      <c r="O744" s="22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1"/>
      <c r="N745" s="22"/>
      <c r="O745" s="22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1"/>
      <c r="N746" s="22"/>
      <c r="O746" s="22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1"/>
      <c r="N747" s="22"/>
      <c r="O747" s="22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1"/>
      <c r="N748" s="22"/>
      <c r="O748" s="22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1"/>
      <c r="N749" s="22"/>
      <c r="O749" s="22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1"/>
      <c r="N750" s="22"/>
      <c r="O750" s="22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1"/>
      <c r="N751" s="22"/>
      <c r="O751" s="22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1"/>
      <c r="N752" s="22"/>
      <c r="O752" s="22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1"/>
      <c r="N753" s="22"/>
      <c r="O753" s="22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1"/>
      <c r="N754" s="22"/>
      <c r="O754" s="22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1"/>
      <c r="N755" s="22"/>
      <c r="O755" s="22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1"/>
      <c r="N756" s="22"/>
      <c r="O756" s="22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1"/>
      <c r="N757" s="22"/>
      <c r="O757" s="22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1"/>
      <c r="N758" s="22"/>
      <c r="O758" s="22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1"/>
      <c r="N759" s="22"/>
      <c r="O759" s="22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1"/>
      <c r="N760" s="22"/>
      <c r="O760" s="22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1"/>
      <c r="N761" s="22"/>
      <c r="O761" s="22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1"/>
      <c r="N762" s="22"/>
      <c r="O762" s="22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1"/>
      <c r="N763" s="22"/>
      <c r="O763" s="22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1"/>
      <c r="N764" s="22"/>
      <c r="O764" s="22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1"/>
      <c r="N765" s="22"/>
      <c r="O765" s="22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1"/>
      <c r="N766" s="22"/>
      <c r="O766" s="22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1"/>
      <c r="N767" s="22"/>
      <c r="O767" s="22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1"/>
      <c r="N768" s="22"/>
      <c r="O768" s="22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1"/>
      <c r="N769" s="22"/>
      <c r="O769" s="22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1"/>
      <c r="N770" s="22"/>
      <c r="O770" s="22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1"/>
      <c r="N771" s="22"/>
      <c r="O771" s="22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1"/>
      <c r="N772" s="22"/>
      <c r="O772" s="22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1"/>
      <c r="N773" s="22"/>
      <c r="O773" s="22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1"/>
      <c r="N774" s="22"/>
      <c r="O774" s="22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1"/>
      <c r="N775" s="22"/>
      <c r="O775" s="22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1"/>
      <c r="N776" s="22"/>
      <c r="O776" s="22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1"/>
      <c r="N777" s="22"/>
      <c r="O777" s="22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1"/>
      <c r="N778" s="22"/>
      <c r="O778" s="22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1"/>
      <c r="N779" s="22"/>
      <c r="O779" s="22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1"/>
      <c r="N780" s="22"/>
      <c r="O780" s="22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1"/>
      <c r="N781" s="22"/>
      <c r="O781" s="22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1"/>
      <c r="N782" s="22"/>
      <c r="O782" s="22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1"/>
      <c r="N783" s="22"/>
      <c r="O783" s="22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1"/>
      <c r="N784" s="22"/>
      <c r="O784" s="22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1"/>
      <c r="N785" s="22"/>
      <c r="O785" s="22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1"/>
      <c r="N786" s="22"/>
      <c r="O786" s="22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1"/>
      <c r="N787" s="22"/>
      <c r="O787" s="22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1"/>
      <c r="N788" s="22"/>
      <c r="O788" s="22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1"/>
      <c r="N789" s="22"/>
      <c r="O789" s="22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1"/>
      <c r="N790" s="22"/>
      <c r="O790" s="22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1"/>
      <c r="N791" s="22"/>
      <c r="O791" s="22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1"/>
      <c r="N792" s="22"/>
      <c r="O792" s="22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1"/>
      <c r="N793" s="22"/>
      <c r="O793" s="22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1"/>
      <c r="N794" s="22"/>
      <c r="O794" s="22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1"/>
      <c r="N795" s="22"/>
      <c r="O795" s="22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1"/>
      <c r="N796" s="22"/>
      <c r="O796" s="22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1"/>
      <c r="N797" s="22"/>
      <c r="O797" s="22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1"/>
      <c r="N798" s="22"/>
      <c r="O798" s="22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1"/>
      <c r="N799" s="22"/>
      <c r="O799" s="22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1"/>
      <c r="N800" s="22"/>
      <c r="O800" s="22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1"/>
      <c r="N801" s="22"/>
      <c r="O801" s="22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1"/>
      <c r="N802" s="22"/>
      <c r="O802" s="22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1"/>
      <c r="N803" s="22"/>
      <c r="O803" s="22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1"/>
      <c r="N804" s="22"/>
      <c r="O804" s="22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1"/>
      <c r="N805" s="22"/>
      <c r="O805" s="22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1"/>
      <c r="N806" s="22"/>
      <c r="O806" s="22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1"/>
      <c r="N807" s="22"/>
      <c r="O807" s="22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1"/>
      <c r="N808" s="22"/>
      <c r="O808" s="22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1"/>
      <c r="N809" s="22"/>
      <c r="O809" s="22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1"/>
      <c r="N810" s="22"/>
      <c r="O810" s="22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1"/>
      <c r="N811" s="22"/>
      <c r="O811" s="22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1"/>
      <c r="N812" s="22"/>
      <c r="O812" s="22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1"/>
      <c r="N813" s="22"/>
      <c r="O813" s="22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1"/>
      <c r="N814" s="22"/>
      <c r="O814" s="22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1"/>
      <c r="N815" s="22"/>
      <c r="O815" s="22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1"/>
      <c r="N816" s="22"/>
      <c r="O816" s="22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1"/>
      <c r="N817" s="22"/>
      <c r="O817" s="22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1"/>
      <c r="N818" s="22"/>
      <c r="O818" s="22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1"/>
      <c r="N819" s="22"/>
      <c r="O819" s="22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1"/>
      <c r="N820" s="22"/>
      <c r="O820" s="22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1"/>
      <c r="N821" s="22"/>
      <c r="O821" s="22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1"/>
      <c r="N822" s="22"/>
      <c r="O822" s="22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1"/>
      <c r="N823" s="22"/>
      <c r="O823" s="22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1"/>
      <c r="N824" s="22"/>
      <c r="O824" s="22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1"/>
      <c r="N825" s="22"/>
      <c r="O825" s="22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1"/>
      <c r="N826" s="22"/>
      <c r="O826" s="22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1"/>
      <c r="N827" s="22"/>
      <c r="O827" s="22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1"/>
      <c r="N828" s="22"/>
      <c r="O828" s="22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1"/>
      <c r="N829" s="22"/>
      <c r="O829" s="22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1"/>
      <c r="N830" s="22"/>
      <c r="O830" s="22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1"/>
      <c r="N831" s="22"/>
      <c r="O831" s="22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1"/>
      <c r="N832" s="22"/>
      <c r="O832" s="22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1"/>
      <c r="N833" s="22"/>
      <c r="O833" s="22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1"/>
      <c r="N834" s="22"/>
      <c r="O834" s="22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1"/>
      <c r="N835" s="22"/>
      <c r="O835" s="22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1"/>
      <c r="N836" s="22"/>
      <c r="O836" s="22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1"/>
      <c r="N837" s="22"/>
      <c r="O837" s="22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1"/>
      <c r="N838" s="22"/>
      <c r="O838" s="22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1"/>
      <c r="N839" s="22"/>
      <c r="O839" s="22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1"/>
      <c r="N840" s="22"/>
      <c r="O840" s="22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1"/>
      <c r="N841" s="22"/>
      <c r="O841" s="22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1"/>
      <c r="N842" s="22"/>
      <c r="O842" s="22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1"/>
      <c r="N843" s="22"/>
      <c r="O843" s="22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1"/>
      <c r="N844" s="22"/>
      <c r="O844" s="22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1"/>
      <c r="N845" s="22"/>
      <c r="O845" s="22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1"/>
      <c r="N846" s="22"/>
      <c r="O846" s="22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1"/>
      <c r="N847" s="22"/>
      <c r="O847" s="22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1"/>
      <c r="N848" s="22"/>
      <c r="O848" s="22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1"/>
      <c r="N849" s="22"/>
      <c r="O849" s="22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1"/>
      <c r="N850" s="22"/>
      <c r="O850" s="22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1"/>
      <c r="N851" s="22"/>
      <c r="O851" s="22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1"/>
      <c r="N852" s="22"/>
      <c r="O852" s="22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1"/>
      <c r="N853" s="22"/>
      <c r="O853" s="22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1"/>
      <c r="N854" s="22"/>
      <c r="O854" s="22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1"/>
      <c r="N855" s="22"/>
      <c r="O855" s="22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1"/>
      <c r="N856" s="22"/>
      <c r="O856" s="22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1"/>
      <c r="N857" s="22"/>
      <c r="O857" s="22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1"/>
      <c r="N858" s="22"/>
      <c r="O858" s="22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1"/>
      <c r="N859" s="22"/>
      <c r="O859" s="22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1"/>
      <c r="N860" s="22"/>
      <c r="O860" s="22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1"/>
      <c r="N861" s="22"/>
      <c r="O861" s="22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1"/>
      <c r="N862" s="22"/>
      <c r="O862" s="22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1"/>
      <c r="N863" s="22"/>
      <c r="O863" s="22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1"/>
      <c r="N864" s="22"/>
      <c r="O864" s="22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1"/>
      <c r="N865" s="22"/>
      <c r="O865" s="22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1"/>
      <c r="N866" s="22"/>
      <c r="O866" s="22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1"/>
      <c r="N867" s="22"/>
      <c r="O867" s="22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1"/>
      <c r="N868" s="22"/>
      <c r="O868" s="22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1"/>
      <c r="N869" s="22"/>
      <c r="O869" s="22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1"/>
      <c r="N870" s="22"/>
      <c r="O870" s="22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1"/>
      <c r="N871" s="22"/>
      <c r="O871" s="22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1"/>
      <c r="N872" s="22"/>
      <c r="O872" s="22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1"/>
      <c r="N873" s="22"/>
      <c r="O873" s="22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1"/>
      <c r="N874" s="22"/>
      <c r="O874" s="22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1"/>
      <c r="N875" s="22"/>
      <c r="O875" s="22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1"/>
      <c r="N876" s="22"/>
      <c r="O876" s="22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1"/>
      <c r="N877" s="22"/>
      <c r="O877" s="22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1"/>
      <c r="N878" s="22"/>
      <c r="O878" s="22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1"/>
      <c r="N879" s="22"/>
      <c r="O879" s="22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1"/>
      <c r="N880" s="22"/>
      <c r="O880" s="22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1"/>
      <c r="N881" s="22"/>
      <c r="O881" s="22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1"/>
      <c r="N882" s="22"/>
      <c r="O882" s="22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1"/>
      <c r="N883" s="22"/>
      <c r="O883" s="22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1"/>
      <c r="N884" s="22"/>
      <c r="O884" s="22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1"/>
      <c r="N885" s="22"/>
      <c r="O885" s="22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1"/>
      <c r="N886" s="22"/>
      <c r="O886" s="22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1"/>
      <c r="N887" s="22"/>
      <c r="O887" s="22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1"/>
      <c r="N888" s="22"/>
      <c r="O888" s="22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1"/>
      <c r="N889" s="22"/>
      <c r="O889" s="22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1"/>
      <c r="N890" s="22"/>
      <c r="O890" s="22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1"/>
      <c r="N891" s="22"/>
      <c r="O891" s="22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1"/>
      <c r="N892" s="22"/>
      <c r="O892" s="22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1"/>
      <c r="N893" s="22"/>
      <c r="O893" s="22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1"/>
      <c r="N894" s="22"/>
      <c r="O894" s="22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1"/>
      <c r="N895" s="22"/>
      <c r="O895" s="22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1"/>
      <c r="N896" s="22"/>
      <c r="O896" s="22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1"/>
      <c r="N897" s="22"/>
      <c r="O897" s="22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1"/>
      <c r="N898" s="22"/>
      <c r="O898" s="22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1"/>
      <c r="N899" s="22"/>
      <c r="O899" s="22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1"/>
      <c r="N900" s="22"/>
      <c r="O900" s="22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1"/>
      <c r="N901" s="22"/>
      <c r="O901" s="22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1"/>
      <c r="N902" s="22"/>
      <c r="O902" s="22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1"/>
      <c r="N903" s="22"/>
      <c r="O903" s="22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1"/>
      <c r="N904" s="22"/>
      <c r="O904" s="22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1"/>
      <c r="N905" s="22"/>
      <c r="O905" s="22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1"/>
      <c r="N906" s="22"/>
      <c r="O906" s="22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1"/>
      <c r="N907" s="22"/>
      <c r="O907" s="22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1"/>
      <c r="N908" s="22"/>
      <c r="O908" s="22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1"/>
      <c r="N909" s="22"/>
      <c r="O909" s="22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1"/>
      <c r="N910" s="22"/>
      <c r="O910" s="22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1"/>
      <c r="N911" s="22"/>
      <c r="O911" s="22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1"/>
      <c r="N912" s="22"/>
      <c r="O912" s="22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1"/>
      <c r="N913" s="22"/>
      <c r="O913" s="22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1"/>
      <c r="N914" s="22"/>
      <c r="O914" s="22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1"/>
      <c r="N915" s="22"/>
      <c r="O915" s="22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1"/>
      <c r="N916" s="22"/>
      <c r="O916" s="22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1"/>
      <c r="N917" s="22"/>
      <c r="O917" s="22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1"/>
      <c r="N918" s="22"/>
      <c r="O918" s="22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1"/>
      <c r="N919" s="22"/>
      <c r="O919" s="22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1"/>
      <c r="N920" s="22"/>
      <c r="O920" s="22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1"/>
      <c r="N921" s="22"/>
      <c r="O921" s="22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1"/>
      <c r="N922" s="22"/>
      <c r="O922" s="22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1"/>
      <c r="N923" s="22"/>
      <c r="O923" s="22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1"/>
      <c r="N924" s="22"/>
      <c r="O924" s="22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1"/>
      <c r="N925" s="22"/>
      <c r="O925" s="22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1"/>
      <c r="N926" s="22"/>
      <c r="O926" s="22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1"/>
      <c r="N927" s="22"/>
      <c r="O927" s="22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1"/>
      <c r="N928" s="22"/>
      <c r="O928" s="22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1"/>
      <c r="N929" s="22"/>
      <c r="O929" s="22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1"/>
      <c r="N930" s="22"/>
      <c r="O930" s="22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1"/>
      <c r="N931" s="22"/>
      <c r="O931" s="22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1"/>
      <c r="N932" s="22"/>
      <c r="O932" s="22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1"/>
      <c r="N933" s="22"/>
      <c r="O933" s="22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1"/>
      <c r="N934" s="22"/>
      <c r="O934" s="22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1"/>
      <c r="N935" s="22"/>
      <c r="O935" s="22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1"/>
      <c r="N936" s="22"/>
      <c r="O936" s="22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1"/>
      <c r="N937" s="22"/>
      <c r="O937" s="22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1"/>
      <c r="N938" s="22"/>
      <c r="O938" s="22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1"/>
      <c r="N939" s="22"/>
      <c r="O939" s="22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1"/>
      <c r="N940" s="22"/>
      <c r="O940" s="22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1"/>
      <c r="N941" s="22"/>
      <c r="O941" s="22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1"/>
      <c r="N942" s="22"/>
      <c r="O942" s="22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1"/>
      <c r="N943" s="22"/>
      <c r="O943" s="22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1"/>
      <c r="N944" s="22"/>
      <c r="O944" s="22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1"/>
      <c r="N945" s="22"/>
      <c r="O945" s="22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1"/>
      <c r="N946" s="22"/>
      <c r="O946" s="22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1"/>
      <c r="N947" s="22"/>
      <c r="O947" s="22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1"/>
      <c r="N948" s="22"/>
      <c r="O948" s="22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1"/>
      <c r="N949" s="22"/>
      <c r="O949" s="22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1"/>
      <c r="N950" s="22"/>
      <c r="O950" s="22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1"/>
      <c r="N951" s="22"/>
      <c r="O951" s="22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1"/>
      <c r="N952" s="22"/>
      <c r="O952" s="22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1"/>
      <c r="N953" s="22"/>
      <c r="O953" s="22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1"/>
      <c r="N954" s="22"/>
      <c r="O954" s="22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1"/>
      <c r="N955" s="22"/>
      <c r="O955" s="22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1"/>
      <c r="N956" s="22"/>
      <c r="O956" s="22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1"/>
      <c r="N957" s="22"/>
      <c r="O957" s="22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1"/>
      <c r="N958" s="22"/>
      <c r="O958" s="22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1"/>
      <c r="N959" s="22"/>
      <c r="O959" s="22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1"/>
      <c r="N960" s="22"/>
      <c r="O960" s="22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1"/>
      <c r="N961" s="22"/>
      <c r="O961" s="22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1"/>
      <c r="N962" s="22"/>
      <c r="O962" s="22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1"/>
      <c r="N963" s="22"/>
      <c r="O963" s="22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1"/>
      <c r="N964" s="22"/>
      <c r="O964" s="22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1"/>
      <c r="N965" s="22"/>
      <c r="O965" s="22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1"/>
      <c r="N966" s="22"/>
      <c r="O966" s="22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1"/>
      <c r="N967" s="22"/>
      <c r="O967" s="22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1"/>
      <c r="N968" s="22"/>
      <c r="O968" s="22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1"/>
      <c r="N969" s="22"/>
      <c r="O969" s="22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1"/>
      <c r="N970" s="22"/>
      <c r="O970" s="22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1"/>
      <c r="N971" s="22"/>
      <c r="O971" s="22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1"/>
      <c r="N972" s="22"/>
      <c r="O972" s="22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1"/>
      <c r="N973" s="22"/>
      <c r="O973" s="22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1"/>
      <c r="N974" s="22"/>
      <c r="O974" s="22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1"/>
      <c r="N975" s="22"/>
      <c r="O975" s="22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1"/>
      <c r="N976" s="22"/>
      <c r="O976" s="22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1"/>
      <c r="N977" s="22"/>
      <c r="O977" s="22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1"/>
      <c r="N978" s="22"/>
      <c r="O978" s="22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1"/>
      <c r="N979" s="22"/>
      <c r="O979" s="22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1"/>
      <c r="N980" s="22"/>
      <c r="O980" s="22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1"/>
      <c r="N981" s="22"/>
      <c r="O981" s="22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1"/>
      <c r="N982" s="22"/>
      <c r="O982" s="22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1"/>
      <c r="N983" s="22"/>
      <c r="O983" s="22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1"/>
      <c r="N984" s="22"/>
      <c r="O984" s="22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1"/>
      <c r="N985" s="22"/>
      <c r="O985" s="22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1"/>
      <c r="N986" s="22"/>
      <c r="O986" s="22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1"/>
      <c r="N987" s="22"/>
      <c r="O987" s="22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1"/>
      <c r="N988" s="22"/>
      <c r="O988" s="22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1"/>
      <c r="N989" s="22"/>
      <c r="O989" s="22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1"/>
      <c r="N990" s="22"/>
      <c r="O990" s="22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1"/>
      <c r="N991" s="22"/>
      <c r="O991" s="22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1"/>
      <c r="N992" s="22"/>
      <c r="O992" s="22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1"/>
      <c r="N993" s="22"/>
      <c r="O993" s="22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1"/>
      <c r="N994" s="22"/>
      <c r="O994" s="22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1"/>
      <c r="N995" s="22"/>
      <c r="O995" s="22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1"/>
      <c r="N996" s="22"/>
      <c r="O996" s="22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1"/>
      <c r="N997" s="22"/>
      <c r="O997" s="22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1"/>
      <c r="N998" s="22"/>
      <c r="O998" s="22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1"/>
      <c r="N999" s="22"/>
      <c r="O999" s="22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1"/>
      <c r="N1000" s="22"/>
      <c r="O1000" s="22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6" width="12.38"/>
    <col customWidth="1" min="7" max="7" width="13.75"/>
    <col customWidth="1" min="8" max="8" width="5.13"/>
    <col customWidth="1" min="9" max="9" width="17.63"/>
    <col customWidth="1" min="10" max="10" width="17.25"/>
    <col customWidth="1" min="11" max="11" width="11.0"/>
    <col customWidth="1" min="12" max="26" width="12.38"/>
  </cols>
  <sheetData>
    <row r="1" ht="14.25" customHeight="1">
      <c r="A1" s="39">
        <f>SUBTOTAL(4,A3:A51)</f>
        <v>39210</v>
      </c>
      <c r="B1" s="21"/>
      <c r="C1" s="21"/>
      <c r="D1" s="22">
        <f>SUBTOTAL(3,D3:D51)</f>
        <v>49</v>
      </c>
      <c r="E1" s="22">
        <f>SUBTOTAL(9,E3:E51)</f>
        <v>2074</v>
      </c>
      <c r="F1" s="51"/>
      <c r="G1" s="21"/>
      <c r="H1" s="21"/>
      <c r="I1" s="22"/>
      <c r="J1" s="22"/>
      <c r="K1" s="35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39.0" customHeight="1">
      <c r="A2" s="36" t="s">
        <v>95</v>
      </c>
      <c r="B2" s="37" t="s">
        <v>96</v>
      </c>
      <c r="C2" s="37" t="s">
        <v>583</v>
      </c>
      <c r="D2" s="26" t="s">
        <v>98</v>
      </c>
      <c r="E2" s="38" t="s">
        <v>99</v>
      </c>
      <c r="F2" s="50" t="s">
        <v>235</v>
      </c>
      <c r="G2" s="50" t="s">
        <v>584</v>
      </c>
      <c r="H2" s="21"/>
      <c r="I2" s="78" t="s">
        <v>3355</v>
      </c>
      <c r="J2" s="78" t="s">
        <v>3356</v>
      </c>
      <c r="K2" s="79" t="s">
        <v>3357</v>
      </c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39">
        <v>39066.0</v>
      </c>
      <c r="B3" s="40" t="s">
        <v>121</v>
      </c>
      <c r="C3" s="40" t="s">
        <v>101</v>
      </c>
      <c r="D3" s="31" t="s">
        <v>108</v>
      </c>
      <c r="E3" s="30">
        <v>7.0</v>
      </c>
      <c r="F3" s="51">
        <v>1.99</v>
      </c>
      <c r="G3" s="51">
        <f t="shared" ref="G3:G51" si="1">F3*E3</f>
        <v>13.93</v>
      </c>
      <c r="H3" s="21"/>
      <c r="I3" s="80">
        <v>1.0</v>
      </c>
      <c r="J3" s="80">
        <v>101.0</v>
      </c>
      <c r="K3" s="81" t="s">
        <v>26</v>
      </c>
      <c r="L3" s="21"/>
      <c r="M3" s="21"/>
      <c r="N3" s="21"/>
      <c r="O3" s="60"/>
      <c r="P3" s="60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39">
        <v>39069.0</v>
      </c>
      <c r="B4" s="40" t="s">
        <v>123</v>
      </c>
      <c r="C4" s="40" t="s">
        <v>106</v>
      </c>
      <c r="D4" s="31" t="s">
        <v>107</v>
      </c>
      <c r="E4" s="30">
        <v>85.0</v>
      </c>
      <c r="F4" s="51">
        <v>19.99</v>
      </c>
      <c r="G4" s="51">
        <f t="shared" si="1"/>
        <v>1699.15</v>
      </c>
      <c r="H4" s="21"/>
      <c r="I4" s="80">
        <v>2.0</v>
      </c>
      <c r="J4" s="80">
        <v>102.0</v>
      </c>
      <c r="K4" s="81" t="s">
        <v>84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39">
        <v>39072.0</v>
      </c>
      <c r="B5" s="40" t="s">
        <v>100</v>
      </c>
      <c r="C5" s="40" t="s">
        <v>106</v>
      </c>
      <c r="D5" s="31" t="s">
        <v>108</v>
      </c>
      <c r="E5" s="30">
        <v>62.0</v>
      </c>
      <c r="F5" s="51">
        <v>4.99</v>
      </c>
      <c r="G5" s="51">
        <f t="shared" si="1"/>
        <v>309.38</v>
      </c>
      <c r="H5" s="21"/>
      <c r="I5" s="80">
        <v>3.0</v>
      </c>
      <c r="J5" s="80">
        <v>103.0</v>
      </c>
      <c r="K5" s="81" t="s">
        <v>88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39">
        <v>39075.0</v>
      </c>
      <c r="B6" s="40" t="s">
        <v>111</v>
      </c>
      <c r="C6" s="40" t="s">
        <v>101</v>
      </c>
      <c r="D6" s="31" t="s">
        <v>112</v>
      </c>
      <c r="E6" s="30">
        <v>58.0</v>
      </c>
      <c r="F6" s="51">
        <v>19.99</v>
      </c>
      <c r="G6" s="51">
        <f t="shared" si="1"/>
        <v>1159.42</v>
      </c>
      <c r="H6" s="21"/>
      <c r="I6" s="80">
        <v>4.0</v>
      </c>
      <c r="J6" s="80">
        <v>104.0</v>
      </c>
      <c r="K6" s="81" t="s">
        <v>3358</v>
      </c>
      <c r="L6" s="21"/>
      <c r="M6" s="21"/>
      <c r="N6" s="21"/>
      <c r="O6" s="22" t="s">
        <v>293</v>
      </c>
      <c r="P6" s="22" t="s">
        <v>3359</v>
      </c>
      <c r="Q6" s="22" t="s">
        <v>235</v>
      </c>
      <c r="R6" s="21" t="s">
        <v>3360</v>
      </c>
      <c r="S6" s="21"/>
      <c r="T6" s="21"/>
      <c r="U6" s="21"/>
      <c r="V6" s="21"/>
      <c r="W6" s="21"/>
      <c r="X6" s="21"/>
      <c r="Y6" s="21"/>
      <c r="Z6" s="21"/>
    </row>
    <row r="7" ht="14.25" customHeight="1">
      <c r="A7" s="39">
        <v>39078.0</v>
      </c>
      <c r="B7" s="40" t="s">
        <v>116</v>
      </c>
      <c r="C7" s="40" t="s">
        <v>106</v>
      </c>
      <c r="D7" s="31" t="s">
        <v>107</v>
      </c>
      <c r="E7" s="30">
        <v>10.0</v>
      </c>
      <c r="F7" s="51">
        <v>4.99</v>
      </c>
      <c r="G7" s="51">
        <f t="shared" si="1"/>
        <v>49.9</v>
      </c>
      <c r="H7" s="21"/>
      <c r="I7" s="80">
        <v>5.0</v>
      </c>
      <c r="J7" s="80">
        <v>105.0</v>
      </c>
      <c r="K7" s="81" t="s">
        <v>3361</v>
      </c>
      <c r="L7" s="21"/>
      <c r="M7" s="21"/>
      <c r="N7" s="21"/>
      <c r="O7" s="22" t="s">
        <v>3317</v>
      </c>
      <c r="P7" s="22">
        <v>10.0</v>
      </c>
      <c r="Q7" s="22">
        <v>12.0</v>
      </c>
      <c r="R7" s="82">
        <v>0.07</v>
      </c>
      <c r="S7" s="21"/>
      <c r="T7" s="21"/>
      <c r="U7" s="21"/>
      <c r="V7" s="21"/>
      <c r="W7" s="21"/>
      <c r="X7" s="21"/>
      <c r="Y7" s="21"/>
      <c r="Z7" s="21"/>
    </row>
    <row r="8" ht="14.25" customHeight="1">
      <c r="A8" s="39">
        <v>39081.0</v>
      </c>
      <c r="B8" s="40" t="s">
        <v>116</v>
      </c>
      <c r="C8" s="40" t="s">
        <v>106</v>
      </c>
      <c r="D8" s="31" t="s">
        <v>108</v>
      </c>
      <c r="E8" s="30">
        <v>24.0</v>
      </c>
      <c r="F8" s="51">
        <v>2.99</v>
      </c>
      <c r="G8" s="51">
        <f t="shared" si="1"/>
        <v>71.76</v>
      </c>
      <c r="H8" s="21"/>
      <c r="I8" s="80">
        <v>6.0</v>
      </c>
      <c r="J8" s="80">
        <v>106.0</v>
      </c>
      <c r="K8" s="81" t="s">
        <v>3362</v>
      </c>
      <c r="L8" s="21"/>
      <c r="M8" s="21"/>
      <c r="N8" s="21"/>
      <c r="O8" s="22" t="s">
        <v>3318</v>
      </c>
      <c r="P8" s="22">
        <v>4.0</v>
      </c>
      <c r="Q8" s="22">
        <v>45.0</v>
      </c>
      <c r="R8" s="82">
        <v>0.0</v>
      </c>
      <c r="S8" s="21"/>
      <c r="T8" s="21"/>
      <c r="U8" s="21"/>
      <c r="V8" s="21"/>
      <c r="W8" s="21"/>
      <c r="X8" s="21"/>
      <c r="Y8" s="21"/>
      <c r="Z8" s="21"/>
    </row>
    <row r="9" ht="14.25" customHeight="1">
      <c r="A9" s="39">
        <v>39084.0</v>
      </c>
      <c r="B9" s="40" t="s">
        <v>116</v>
      </c>
      <c r="C9" s="40" t="s">
        <v>101</v>
      </c>
      <c r="D9" s="31" t="s">
        <v>108</v>
      </c>
      <c r="E9" s="30">
        <v>6.0</v>
      </c>
      <c r="F9" s="51">
        <v>1.99</v>
      </c>
      <c r="G9" s="51">
        <f t="shared" si="1"/>
        <v>11.94</v>
      </c>
      <c r="H9" s="21"/>
      <c r="I9" s="80">
        <v>7.0</v>
      </c>
      <c r="J9" s="80">
        <v>107.0</v>
      </c>
      <c r="K9" s="81" t="s">
        <v>3363</v>
      </c>
      <c r="L9" s="21"/>
      <c r="M9" s="21"/>
      <c r="N9" s="21"/>
      <c r="O9" s="22" t="s">
        <v>3319</v>
      </c>
      <c r="P9" s="22">
        <v>5.0</v>
      </c>
      <c r="Q9" s="22">
        <v>10.0</v>
      </c>
      <c r="R9" s="82">
        <v>0.02</v>
      </c>
      <c r="S9" s="21"/>
      <c r="T9" s="21"/>
      <c r="U9" s="21"/>
      <c r="V9" s="21"/>
      <c r="W9" s="21"/>
      <c r="X9" s="21"/>
      <c r="Y9" s="21"/>
      <c r="Z9" s="21"/>
    </row>
    <row r="10" ht="14.25" customHeight="1">
      <c r="A10" s="39">
        <v>39087.0</v>
      </c>
      <c r="B10" s="40" t="s">
        <v>100</v>
      </c>
      <c r="C10" s="40" t="s">
        <v>101</v>
      </c>
      <c r="D10" s="31" t="s">
        <v>108</v>
      </c>
      <c r="E10" s="30">
        <v>10.0</v>
      </c>
      <c r="F10" s="51">
        <v>4.99</v>
      </c>
      <c r="G10" s="51">
        <f t="shared" si="1"/>
        <v>49.9</v>
      </c>
      <c r="H10" s="21"/>
      <c r="I10" s="80">
        <v>8.0</v>
      </c>
      <c r="J10" s="80">
        <v>108.0</v>
      </c>
      <c r="K10" s="81" t="s">
        <v>3364</v>
      </c>
      <c r="L10" s="21"/>
      <c r="M10" s="21"/>
      <c r="N10" s="21"/>
      <c r="O10" s="22" t="s">
        <v>3365</v>
      </c>
      <c r="P10" s="22">
        <v>1.0</v>
      </c>
      <c r="Q10" s="22">
        <v>100.0</v>
      </c>
      <c r="R10" s="82">
        <v>0.05</v>
      </c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39">
        <v>39090.0</v>
      </c>
      <c r="B11" s="40" t="s">
        <v>100</v>
      </c>
      <c r="C11" s="40" t="s">
        <v>106</v>
      </c>
      <c r="D11" s="31" t="s">
        <v>108</v>
      </c>
      <c r="E11" s="30">
        <v>39.0</v>
      </c>
      <c r="F11" s="51">
        <v>1.99</v>
      </c>
      <c r="G11" s="51">
        <f t="shared" si="1"/>
        <v>77.61</v>
      </c>
      <c r="H11" s="21"/>
      <c r="I11" s="80">
        <v>9.0</v>
      </c>
      <c r="J11" s="80">
        <v>109.0</v>
      </c>
      <c r="K11" s="81" t="s">
        <v>3366</v>
      </c>
      <c r="L11" s="21"/>
      <c r="M11" s="21"/>
      <c r="N11" s="21"/>
      <c r="O11" s="22" t="s">
        <v>3367</v>
      </c>
      <c r="P11" s="22">
        <v>2.0</v>
      </c>
      <c r="Q11" s="22">
        <v>450.0</v>
      </c>
      <c r="R11" s="82">
        <v>0.25</v>
      </c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39">
        <v>39093.0</v>
      </c>
      <c r="B12" s="40" t="s">
        <v>121</v>
      </c>
      <c r="C12" s="40" t="s">
        <v>106</v>
      </c>
      <c r="D12" s="31" t="s">
        <v>107</v>
      </c>
      <c r="E12" s="30">
        <v>1.0</v>
      </c>
      <c r="F12" s="51">
        <v>8.99</v>
      </c>
      <c r="G12" s="51">
        <f t="shared" si="1"/>
        <v>8.99</v>
      </c>
      <c r="H12" s="21"/>
      <c r="I12" s="80">
        <v>10.0</v>
      </c>
      <c r="J12" s="80">
        <v>110.0</v>
      </c>
      <c r="K12" s="81" t="s">
        <v>3368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39">
        <v>39096.0</v>
      </c>
      <c r="B13" s="40" t="s">
        <v>123</v>
      </c>
      <c r="C13" s="40" t="s">
        <v>101</v>
      </c>
      <c r="D13" s="31" t="s">
        <v>108</v>
      </c>
      <c r="E13" s="30">
        <v>80.0</v>
      </c>
      <c r="F13" s="51">
        <v>4.99</v>
      </c>
      <c r="G13" s="51">
        <f t="shared" si="1"/>
        <v>399.2</v>
      </c>
      <c r="H13" s="21"/>
      <c r="I13" s="80">
        <v>11.0</v>
      </c>
      <c r="J13" s="80">
        <v>111.0</v>
      </c>
      <c r="K13" s="81" t="s">
        <v>3369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39">
        <v>39099.0</v>
      </c>
      <c r="B14" s="40" t="s">
        <v>100</v>
      </c>
      <c r="C14" s="40" t="s">
        <v>106</v>
      </c>
      <c r="D14" s="31" t="s">
        <v>107</v>
      </c>
      <c r="E14" s="30">
        <v>51.0</v>
      </c>
      <c r="F14" s="51">
        <v>1.99</v>
      </c>
      <c r="G14" s="51">
        <f t="shared" si="1"/>
        <v>101.49</v>
      </c>
      <c r="H14" s="21"/>
      <c r="I14" s="22"/>
      <c r="J14" s="22"/>
      <c r="K14" s="35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39">
        <v>39102.0</v>
      </c>
      <c r="B15" s="40" t="s">
        <v>120</v>
      </c>
      <c r="C15" s="40" t="s">
        <v>101</v>
      </c>
      <c r="D15" s="31" t="s">
        <v>107</v>
      </c>
      <c r="E15" s="30">
        <v>10.0</v>
      </c>
      <c r="F15" s="51">
        <v>19.99</v>
      </c>
      <c r="G15" s="51">
        <f t="shared" si="1"/>
        <v>199.9</v>
      </c>
      <c r="H15" s="21"/>
      <c r="I15" s="22"/>
      <c r="J15" s="22"/>
      <c r="K15" s="35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39">
        <v>39105.0</v>
      </c>
      <c r="B16" s="40" t="s">
        <v>121</v>
      </c>
      <c r="C16" s="40" t="s">
        <v>106</v>
      </c>
      <c r="D16" s="31" t="s">
        <v>108</v>
      </c>
      <c r="E16" s="30">
        <v>15.0</v>
      </c>
      <c r="F16" s="51">
        <v>4.99</v>
      </c>
      <c r="G16" s="51">
        <f t="shared" si="1"/>
        <v>74.85</v>
      </c>
      <c r="H16" s="21"/>
      <c r="I16" s="22"/>
      <c r="J16" s="22"/>
      <c r="K16" s="35"/>
      <c r="L16" s="21"/>
      <c r="M16" s="21"/>
      <c r="N16" s="21"/>
      <c r="O16" s="21"/>
      <c r="P16" s="21"/>
      <c r="Q16" s="21">
        <f>SUMPRODUCT(P7:P11,Q7:Q11)-SUMPRODUCT(P7:P11,Q7:Q11,R7:R11)</f>
        <v>1110.6</v>
      </c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39">
        <v>39108.0</v>
      </c>
      <c r="B17" s="40" t="s">
        <v>116</v>
      </c>
      <c r="C17" s="40" t="s">
        <v>101</v>
      </c>
      <c r="D17" s="31" t="s">
        <v>122</v>
      </c>
      <c r="E17" s="30">
        <v>31.0</v>
      </c>
      <c r="F17" s="51">
        <v>125.0</v>
      </c>
      <c r="G17" s="51">
        <f t="shared" si="1"/>
        <v>3875</v>
      </c>
      <c r="H17" s="21"/>
      <c r="I17" s="22"/>
      <c r="J17" s="22"/>
      <c r="K17" s="35"/>
      <c r="L17" s="21"/>
      <c r="M17" s="21"/>
      <c r="N17" s="21"/>
      <c r="O17" s="21"/>
      <c r="P17" s="21">
        <f t="array" ref="P17">SUM(IF(O7:O11="c",P7:P11*Q7:Q11))</f>
        <v>50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39">
        <v>39111.0</v>
      </c>
      <c r="B18" s="40" t="s">
        <v>121</v>
      </c>
      <c r="C18" s="40" t="s">
        <v>101</v>
      </c>
      <c r="D18" s="31" t="s">
        <v>108</v>
      </c>
      <c r="E18" s="30">
        <v>46.0</v>
      </c>
      <c r="F18" s="51">
        <v>15.99</v>
      </c>
      <c r="G18" s="51">
        <f t="shared" si="1"/>
        <v>735.54</v>
      </c>
      <c r="H18" s="21"/>
      <c r="I18" s="22"/>
      <c r="J18" s="22"/>
      <c r="K18" s="35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39">
        <v>39114.0</v>
      </c>
      <c r="B19" s="40" t="s">
        <v>123</v>
      </c>
      <c r="C19" s="40" t="s">
        <v>101</v>
      </c>
      <c r="D19" s="31" t="s">
        <v>107</v>
      </c>
      <c r="E19" s="30">
        <v>61.0</v>
      </c>
      <c r="F19" s="51">
        <v>8.99</v>
      </c>
      <c r="G19" s="51">
        <f t="shared" si="1"/>
        <v>548.39</v>
      </c>
      <c r="H19" s="21"/>
      <c r="I19" s="22"/>
      <c r="J19" s="22"/>
      <c r="K19" s="35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39">
        <v>39117.0</v>
      </c>
      <c r="B20" s="40" t="s">
        <v>121</v>
      </c>
      <c r="C20" s="40" t="s">
        <v>106</v>
      </c>
      <c r="D20" s="31" t="s">
        <v>112</v>
      </c>
      <c r="E20" s="30">
        <v>90.0</v>
      </c>
      <c r="F20" s="51">
        <v>8.99</v>
      </c>
      <c r="G20" s="51">
        <f t="shared" si="1"/>
        <v>809.1</v>
      </c>
      <c r="H20" s="21"/>
      <c r="I20" s="22"/>
      <c r="J20" s="22"/>
      <c r="K20" s="35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39">
        <v>39120.0</v>
      </c>
      <c r="B21" s="40" t="s">
        <v>120</v>
      </c>
      <c r="C21" s="40" t="s">
        <v>106</v>
      </c>
      <c r="D21" s="31" t="s">
        <v>112</v>
      </c>
      <c r="E21" s="30">
        <v>43.0</v>
      </c>
      <c r="F21" s="51">
        <v>19.99</v>
      </c>
      <c r="G21" s="51">
        <f t="shared" si="1"/>
        <v>859.57</v>
      </c>
      <c r="H21" s="21"/>
      <c r="I21" s="22"/>
      <c r="J21" s="22"/>
      <c r="K21" s="35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39">
        <v>39123.0</v>
      </c>
      <c r="B22" s="40" t="s">
        <v>123</v>
      </c>
      <c r="C22" s="40" t="s">
        <v>106</v>
      </c>
      <c r="D22" s="31" t="s">
        <v>108</v>
      </c>
      <c r="E22" s="30">
        <v>32.0</v>
      </c>
      <c r="F22" s="51">
        <v>4.99</v>
      </c>
      <c r="G22" s="51">
        <f t="shared" si="1"/>
        <v>159.68</v>
      </c>
      <c r="H22" s="21"/>
      <c r="I22" s="22"/>
      <c r="J22" s="22"/>
      <c r="K22" s="35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39">
        <v>39126.0</v>
      </c>
      <c r="B23" s="40" t="s">
        <v>124</v>
      </c>
      <c r="C23" s="40" t="s">
        <v>101</v>
      </c>
      <c r="D23" s="31" t="s">
        <v>108</v>
      </c>
      <c r="E23" s="30">
        <v>37.0</v>
      </c>
      <c r="F23" s="51">
        <v>1.29</v>
      </c>
      <c r="G23" s="51">
        <f t="shared" si="1"/>
        <v>47.73</v>
      </c>
      <c r="H23" s="21"/>
      <c r="I23" s="22"/>
      <c r="J23" s="22"/>
      <c r="K23" s="35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39">
        <v>39129.0</v>
      </c>
      <c r="B24" s="40" t="s">
        <v>120</v>
      </c>
      <c r="C24" s="40" t="s">
        <v>101</v>
      </c>
      <c r="D24" s="31" t="s">
        <v>108</v>
      </c>
      <c r="E24" s="30">
        <v>26.0</v>
      </c>
      <c r="F24" s="51">
        <v>15.99</v>
      </c>
      <c r="G24" s="51">
        <f t="shared" si="1"/>
        <v>415.74</v>
      </c>
      <c r="H24" s="21"/>
      <c r="I24" s="22"/>
      <c r="J24" s="22"/>
      <c r="K24" s="35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39">
        <v>39132.0</v>
      </c>
      <c r="B25" s="40" t="s">
        <v>111</v>
      </c>
      <c r="C25" s="40" t="s">
        <v>106</v>
      </c>
      <c r="D25" s="31" t="s">
        <v>107</v>
      </c>
      <c r="E25" s="30">
        <v>52.0</v>
      </c>
      <c r="F25" s="51">
        <v>8.99</v>
      </c>
      <c r="G25" s="51">
        <f t="shared" si="1"/>
        <v>467.48</v>
      </c>
      <c r="H25" s="21"/>
      <c r="I25" s="22"/>
      <c r="J25" s="22"/>
      <c r="K25" s="35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39">
        <v>39135.0</v>
      </c>
      <c r="B26" s="40" t="s">
        <v>124</v>
      </c>
      <c r="C26" s="40" t="s">
        <v>106</v>
      </c>
      <c r="D26" s="31" t="s">
        <v>108</v>
      </c>
      <c r="E26" s="30">
        <v>72.0</v>
      </c>
      <c r="F26" s="51">
        <v>15.0</v>
      </c>
      <c r="G26" s="51">
        <f t="shared" si="1"/>
        <v>1080</v>
      </c>
      <c r="H26" s="21"/>
      <c r="I26" s="22"/>
      <c r="J26" s="22"/>
      <c r="K26" s="35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39">
        <v>39138.0</v>
      </c>
      <c r="B27" s="40" t="s">
        <v>121</v>
      </c>
      <c r="C27" s="40" t="s">
        <v>106</v>
      </c>
      <c r="D27" s="31" t="s">
        <v>108</v>
      </c>
      <c r="E27" s="30">
        <v>27.0</v>
      </c>
      <c r="F27" s="51">
        <v>4.99</v>
      </c>
      <c r="G27" s="51">
        <f t="shared" si="1"/>
        <v>134.73</v>
      </c>
      <c r="H27" s="21"/>
      <c r="I27" s="22"/>
      <c r="J27" s="22"/>
      <c r="K27" s="35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39">
        <v>39141.0</v>
      </c>
      <c r="B28" s="40" t="s">
        <v>121</v>
      </c>
      <c r="C28" s="40" t="s">
        <v>101</v>
      </c>
      <c r="D28" s="31" t="s">
        <v>107</v>
      </c>
      <c r="E28" s="30">
        <v>5.0</v>
      </c>
      <c r="F28" s="51">
        <v>19.99</v>
      </c>
      <c r="G28" s="51">
        <f t="shared" si="1"/>
        <v>99.95</v>
      </c>
      <c r="H28" s="21"/>
      <c r="I28" s="22"/>
      <c r="J28" s="22"/>
      <c r="K28" s="35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39">
        <v>39144.0</v>
      </c>
      <c r="B29" s="40" t="s">
        <v>100</v>
      </c>
      <c r="C29" s="40" t="s">
        <v>101</v>
      </c>
      <c r="D29" s="31" t="s">
        <v>108</v>
      </c>
      <c r="E29" s="30">
        <v>59.0</v>
      </c>
      <c r="F29" s="51">
        <v>4.99</v>
      </c>
      <c r="G29" s="51">
        <f t="shared" si="1"/>
        <v>294.41</v>
      </c>
      <c r="H29" s="21"/>
      <c r="I29" s="22"/>
      <c r="J29" s="22"/>
      <c r="K29" s="35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39">
        <v>39147.0</v>
      </c>
      <c r="B30" s="40" t="s">
        <v>111</v>
      </c>
      <c r="C30" s="40" t="s">
        <v>106</v>
      </c>
      <c r="D30" s="31" t="s">
        <v>108</v>
      </c>
      <c r="E30" s="30">
        <v>41.0</v>
      </c>
      <c r="F30" s="51">
        <v>1.99</v>
      </c>
      <c r="G30" s="51">
        <f t="shared" si="1"/>
        <v>81.59</v>
      </c>
      <c r="H30" s="21"/>
      <c r="I30" s="22"/>
      <c r="J30" s="22"/>
      <c r="K30" s="35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39">
        <v>39150.0</v>
      </c>
      <c r="B31" s="40" t="s">
        <v>100</v>
      </c>
      <c r="C31" s="40" t="s">
        <v>101</v>
      </c>
      <c r="D31" s="31" t="s">
        <v>112</v>
      </c>
      <c r="E31" s="30">
        <v>85.0</v>
      </c>
      <c r="F31" s="51">
        <v>4.99</v>
      </c>
      <c r="G31" s="51">
        <f t="shared" si="1"/>
        <v>424.15</v>
      </c>
      <c r="H31" s="21"/>
      <c r="I31" s="22"/>
      <c r="J31" s="22"/>
      <c r="K31" s="35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39">
        <v>39153.0</v>
      </c>
      <c r="B32" s="40" t="s">
        <v>111</v>
      </c>
      <c r="C32" s="40" t="s">
        <v>101</v>
      </c>
      <c r="D32" s="31" t="s">
        <v>108</v>
      </c>
      <c r="E32" s="30">
        <v>61.0</v>
      </c>
      <c r="F32" s="51">
        <v>1.29</v>
      </c>
      <c r="G32" s="51">
        <f t="shared" si="1"/>
        <v>78.69</v>
      </c>
      <c r="H32" s="21"/>
      <c r="I32" s="22"/>
      <c r="J32" s="22"/>
      <c r="K32" s="35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39">
        <v>39156.0</v>
      </c>
      <c r="B33" s="40" t="s">
        <v>111</v>
      </c>
      <c r="C33" s="40" t="s">
        <v>101</v>
      </c>
      <c r="D33" s="31" t="s">
        <v>107</v>
      </c>
      <c r="E33" s="30">
        <v>21.0</v>
      </c>
      <c r="F33" s="51">
        <v>8.99</v>
      </c>
      <c r="G33" s="51">
        <f t="shared" si="1"/>
        <v>188.79</v>
      </c>
      <c r="H33" s="21"/>
      <c r="I33" s="22"/>
      <c r="J33" s="22"/>
      <c r="K33" s="35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39">
        <v>39159.0</v>
      </c>
      <c r="B34" s="40" t="s">
        <v>123</v>
      </c>
      <c r="C34" s="40" t="s">
        <v>106</v>
      </c>
      <c r="D34" s="31" t="s">
        <v>122</v>
      </c>
      <c r="E34" s="30">
        <v>52.0</v>
      </c>
      <c r="F34" s="51">
        <v>125.0</v>
      </c>
      <c r="G34" s="51">
        <f t="shared" si="1"/>
        <v>6500</v>
      </c>
      <c r="H34" s="21"/>
      <c r="I34" s="22"/>
      <c r="J34" s="22"/>
      <c r="K34" s="35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39">
        <v>39162.0</v>
      </c>
      <c r="B35" s="40" t="s">
        <v>121</v>
      </c>
      <c r="C35" s="40" t="s">
        <v>101</v>
      </c>
      <c r="D35" s="31" t="s">
        <v>108</v>
      </c>
      <c r="E35" s="30">
        <v>75.0</v>
      </c>
      <c r="F35" s="51">
        <v>4.99</v>
      </c>
      <c r="G35" s="51">
        <f t="shared" si="1"/>
        <v>374.25</v>
      </c>
      <c r="H35" s="21"/>
      <c r="I35" s="22"/>
      <c r="J35" s="22"/>
      <c r="K35" s="35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39">
        <v>39165.0</v>
      </c>
      <c r="B36" s="40" t="s">
        <v>123</v>
      </c>
      <c r="C36" s="40" t="s">
        <v>101</v>
      </c>
      <c r="D36" s="31" t="s">
        <v>108</v>
      </c>
      <c r="E36" s="30">
        <v>97.0</v>
      </c>
      <c r="F36" s="51">
        <v>12.49</v>
      </c>
      <c r="G36" s="51">
        <f t="shared" si="1"/>
        <v>1211.53</v>
      </c>
      <c r="H36" s="21"/>
      <c r="I36" s="22"/>
      <c r="J36" s="22"/>
      <c r="K36" s="35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39">
        <v>39168.0</v>
      </c>
      <c r="B37" s="40" t="s">
        <v>123</v>
      </c>
      <c r="C37" s="40" t="s">
        <v>106</v>
      </c>
      <c r="D37" s="31" t="s">
        <v>108</v>
      </c>
      <c r="E37" s="30">
        <v>86.0</v>
      </c>
      <c r="F37" s="51">
        <v>23.95</v>
      </c>
      <c r="G37" s="51">
        <f t="shared" si="1"/>
        <v>2059.7</v>
      </c>
      <c r="H37" s="21"/>
      <c r="I37" s="22"/>
      <c r="J37" s="22"/>
      <c r="K37" s="35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39">
        <v>39171.0</v>
      </c>
      <c r="B38" s="40" t="s">
        <v>124</v>
      </c>
      <c r="C38" s="40" t="s">
        <v>101</v>
      </c>
      <c r="D38" s="31" t="s">
        <v>122</v>
      </c>
      <c r="E38" s="30">
        <v>8.0</v>
      </c>
      <c r="F38" s="51">
        <v>275.0</v>
      </c>
      <c r="G38" s="51">
        <f t="shared" si="1"/>
        <v>2200</v>
      </c>
      <c r="H38" s="21"/>
      <c r="I38" s="22"/>
      <c r="J38" s="22"/>
      <c r="K38" s="35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39">
        <v>39174.0</v>
      </c>
      <c r="B39" s="40" t="s">
        <v>111</v>
      </c>
      <c r="C39" s="40" t="s">
        <v>106</v>
      </c>
      <c r="D39" s="31" t="s">
        <v>108</v>
      </c>
      <c r="E39" s="30">
        <v>90.0</v>
      </c>
      <c r="F39" s="51">
        <v>1.29</v>
      </c>
      <c r="G39" s="51">
        <f t="shared" si="1"/>
        <v>116.1</v>
      </c>
      <c r="H39" s="21"/>
      <c r="I39" s="22"/>
      <c r="J39" s="22"/>
      <c r="K39" s="35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39">
        <v>39177.0</v>
      </c>
      <c r="B40" s="40" t="s">
        <v>124</v>
      </c>
      <c r="C40" s="40" t="s">
        <v>106</v>
      </c>
      <c r="D40" s="31" t="s">
        <v>112</v>
      </c>
      <c r="E40" s="30">
        <v>33.0</v>
      </c>
      <c r="F40" s="51">
        <v>1.99</v>
      </c>
      <c r="G40" s="51">
        <f t="shared" si="1"/>
        <v>65.67</v>
      </c>
      <c r="H40" s="21"/>
      <c r="I40" s="22"/>
      <c r="J40" s="22"/>
      <c r="K40" s="35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39">
        <v>39180.0</v>
      </c>
      <c r="B41" s="40" t="s">
        <v>124</v>
      </c>
      <c r="C41" s="40" t="s">
        <v>106</v>
      </c>
      <c r="D41" s="31" t="s">
        <v>107</v>
      </c>
      <c r="E41" s="30">
        <v>53.0</v>
      </c>
      <c r="F41" s="51">
        <v>19.99</v>
      </c>
      <c r="G41" s="51">
        <f t="shared" si="1"/>
        <v>1059.47</v>
      </c>
      <c r="H41" s="21"/>
      <c r="I41" s="22"/>
      <c r="J41" s="22"/>
      <c r="K41" s="35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39">
        <v>39183.0</v>
      </c>
      <c r="B42" s="40" t="s">
        <v>111</v>
      </c>
      <c r="C42" s="40" t="s">
        <v>101</v>
      </c>
      <c r="D42" s="31" t="s">
        <v>108</v>
      </c>
      <c r="E42" s="30">
        <v>25.0</v>
      </c>
      <c r="F42" s="51">
        <v>1.29</v>
      </c>
      <c r="G42" s="51">
        <f t="shared" si="1"/>
        <v>32.25</v>
      </c>
      <c r="H42" s="21"/>
      <c r="I42" s="22"/>
      <c r="J42" s="22"/>
      <c r="K42" s="35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39">
        <v>39186.0</v>
      </c>
      <c r="B43" s="40" t="s">
        <v>100</v>
      </c>
      <c r="C43" s="40" t="s">
        <v>101</v>
      </c>
      <c r="D43" s="31" t="s">
        <v>107</v>
      </c>
      <c r="E43" s="30">
        <v>87.0</v>
      </c>
      <c r="F43" s="51">
        <v>4.99</v>
      </c>
      <c r="G43" s="51">
        <f t="shared" si="1"/>
        <v>434.13</v>
      </c>
      <c r="H43" s="21"/>
      <c r="I43" s="22"/>
      <c r="J43" s="22"/>
      <c r="K43" s="35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39">
        <v>39189.0</v>
      </c>
      <c r="B44" s="40" t="s">
        <v>100</v>
      </c>
      <c r="C44" s="40" t="s">
        <v>106</v>
      </c>
      <c r="D44" s="31" t="s">
        <v>107</v>
      </c>
      <c r="E44" s="30">
        <v>95.0</v>
      </c>
      <c r="F44" s="51">
        <v>19.99</v>
      </c>
      <c r="G44" s="51">
        <f t="shared" si="1"/>
        <v>1899.05</v>
      </c>
      <c r="H44" s="21"/>
      <c r="I44" s="22"/>
      <c r="J44" s="22"/>
      <c r="K44" s="35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39">
        <v>39192.0</v>
      </c>
      <c r="B45" s="40" t="s">
        <v>111</v>
      </c>
      <c r="C45" s="40" t="s">
        <v>106</v>
      </c>
      <c r="D45" s="31" t="s">
        <v>107</v>
      </c>
      <c r="E45" s="30">
        <v>12.0</v>
      </c>
      <c r="F45" s="51">
        <v>4.99</v>
      </c>
      <c r="G45" s="51">
        <f t="shared" si="1"/>
        <v>59.88</v>
      </c>
      <c r="H45" s="21"/>
      <c r="I45" s="22"/>
      <c r="J45" s="22"/>
      <c r="K45" s="35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39">
        <v>39195.0</v>
      </c>
      <c r="B46" s="40" t="s">
        <v>111</v>
      </c>
      <c r="C46" s="40" t="s">
        <v>101</v>
      </c>
      <c r="D46" s="31" t="s">
        <v>107</v>
      </c>
      <c r="E46" s="30">
        <v>19.0</v>
      </c>
      <c r="F46" s="51">
        <v>4.99</v>
      </c>
      <c r="G46" s="51">
        <f t="shared" si="1"/>
        <v>94.81</v>
      </c>
      <c r="H46" s="21"/>
      <c r="I46" s="22"/>
      <c r="J46" s="22"/>
      <c r="K46" s="35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39">
        <v>39198.0</v>
      </c>
      <c r="B47" s="40" t="s">
        <v>111</v>
      </c>
      <c r="C47" s="40" t="s">
        <v>106</v>
      </c>
      <c r="D47" s="31" t="s">
        <v>107</v>
      </c>
      <c r="E47" s="30">
        <v>19.0</v>
      </c>
      <c r="F47" s="51">
        <v>4.99</v>
      </c>
      <c r="G47" s="51">
        <f t="shared" si="1"/>
        <v>94.81</v>
      </c>
      <c r="H47" s="21"/>
      <c r="I47" s="22"/>
      <c r="J47" s="22"/>
      <c r="K47" s="35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39">
        <v>39201.0</v>
      </c>
      <c r="B48" s="40" t="s">
        <v>111</v>
      </c>
      <c r="C48" s="40" t="s">
        <v>101</v>
      </c>
      <c r="D48" s="31" t="s">
        <v>107</v>
      </c>
      <c r="E48" s="30">
        <v>19.0</v>
      </c>
      <c r="F48" s="51">
        <v>4.99</v>
      </c>
      <c r="G48" s="51">
        <f t="shared" si="1"/>
        <v>94.81</v>
      </c>
      <c r="H48" s="21"/>
      <c r="I48" s="22"/>
      <c r="J48" s="22"/>
      <c r="K48" s="35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39">
        <v>39204.0</v>
      </c>
      <c r="B49" s="40" t="s">
        <v>111</v>
      </c>
      <c r="C49" s="40" t="s">
        <v>106</v>
      </c>
      <c r="D49" s="31" t="s">
        <v>107</v>
      </c>
      <c r="E49" s="30">
        <v>19.0</v>
      </c>
      <c r="F49" s="51">
        <v>4.99</v>
      </c>
      <c r="G49" s="51">
        <f t="shared" si="1"/>
        <v>94.81</v>
      </c>
      <c r="H49" s="21"/>
      <c r="I49" s="22"/>
      <c r="J49" s="22"/>
      <c r="K49" s="35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39">
        <v>39207.0</v>
      </c>
      <c r="B50" s="40" t="s">
        <v>111</v>
      </c>
      <c r="C50" s="40" t="s">
        <v>101</v>
      </c>
      <c r="D50" s="31" t="s">
        <v>107</v>
      </c>
      <c r="E50" s="30">
        <v>19.0</v>
      </c>
      <c r="F50" s="51">
        <v>4.99</v>
      </c>
      <c r="G50" s="51">
        <f t="shared" si="1"/>
        <v>94.81</v>
      </c>
      <c r="H50" s="21"/>
      <c r="I50" s="22"/>
      <c r="J50" s="22"/>
      <c r="K50" s="35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39">
        <v>39210.0</v>
      </c>
      <c r="B51" s="40" t="s">
        <v>111</v>
      </c>
      <c r="C51" s="40" t="s">
        <v>106</v>
      </c>
      <c r="D51" s="31" t="s">
        <v>107</v>
      </c>
      <c r="E51" s="30">
        <v>19.0</v>
      </c>
      <c r="F51" s="51">
        <v>4.99</v>
      </c>
      <c r="G51" s="51">
        <f t="shared" si="1"/>
        <v>94.81</v>
      </c>
      <c r="H51" s="21"/>
      <c r="I51" s="22"/>
      <c r="J51" s="22"/>
      <c r="K51" s="35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1"/>
      <c r="D52" s="21"/>
      <c r="E52" s="21"/>
      <c r="F52" s="21"/>
      <c r="G52" s="21"/>
      <c r="H52" s="21"/>
      <c r="I52" s="22"/>
      <c r="J52" s="22"/>
      <c r="K52" s="35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1"/>
      <c r="D53" s="21"/>
      <c r="E53" s="21"/>
      <c r="F53" s="21"/>
      <c r="G53" s="21"/>
      <c r="H53" s="21"/>
      <c r="I53" s="22"/>
      <c r="J53" s="22"/>
      <c r="K53" s="35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1"/>
      <c r="D54" s="21"/>
      <c r="E54" s="21"/>
      <c r="F54" s="21"/>
      <c r="G54" s="21"/>
      <c r="H54" s="21"/>
      <c r="I54" s="22"/>
      <c r="J54" s="22"/>
      <c r="K54" s="35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1"/>
      <c r="D55" s="21"/>
      <c r="E55" s="21"/>
      <c r="F55" s="21"/>
      <c r="G55" s="21"/>
      <c r="H55" s="21"/>
      <c r="I55" s="22"/>
      <c r="J55" s="22"/>
      <c r="K55" s="35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1"/>
      <c r="D56" s="21"/>
      <c r="E56" s="21"/>
      <c r="F56" s="21" t="s">
        <v>82</v>
      </c>
      <c r="G56" s="21" t="s">
        <v>3359</v>
      </c>
      <c r="H56" s="21" t="s">
        <v>3370</v>
      </c>
      <c r="I56" s="22" t="s">
        <v>3360</v>
      </c>
      <c r="J56" s="22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1"/>
      <c r="D57" s="21"/>
      <c r="E57" s="21"/>
      <c r="F57" s="21" t="s">
        <v>67</v>
      </c>
      <c r="G57" s="22">
        <v>20.0</v>
      </c>
      <c r="H57" s="22">
        <v>100.0</v>
      </c>
      <c r="I57" s="83">
        <v>0.05</v>
      </c>
      <c r="J57" s="22"/>
      <c r="K57" s="35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1"/>
      <c r="D58" s="21"/>
      <c r="E58" s="21"/>
      <c r="F58" s="21" t="s">
        <v>69</v>
      </c>
      <c r="G58" s="22">
        <v>10.0</v>
      </c>
      <c r="H58" s="22">
        <v>40.0</v>
      </c>
      <c r="I58" s="83">
        <v>0.2</v>
      </c>
      <c r="J58" s="22"/>
      <c r="K58" s="35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1"/>
      <c r="D59" s="21"/>
      <c r="E59" s="21"/>
      <c r="F59" s="21" t="s">
        <v>70</v>
      </c>
      <c r="G59" s="22">
        <v>1.0</v>
      </c>
      <c r="H59" s="22">
        <v>5.0</v>
      </c>
      <c r="I59" s="83">
        <v>0.0</v>
      </c>
      <c r="J59" s="22"/>
      <c r="K59" s="35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1"/>
      <c r="D60" s="21"/>
      <c r="E60" s="21"/>
      <c r="F60" s="21" t="s">
        <v>72</v>
      </c>
      <c r="G60" s="22">
        <v>5.0</v>
      </c>
      <c r="H60" s="22">
        <v>20.0</v>
      </c>
      <c r="I60" s="83">
        <v>0.03</v>
      </c>
      <c r="J60" s="22"/>
      <c r="K60" s="35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1"/>
      <c r="D61" s="21"/>
      <c r="E61" s="21"/>
      <c r="F61" s="21" t="s">
        <v>63</v>
      </c>
      <c r="G61" s="22">
        <v>2.0</v>
      </c>
      <c r="H61" s="22">
        <v>35.0</v>
      </c>
      <c r="I61" s="83">
        <v>0.1</v>
      </c>
      <c r="J61" s="22"/>
      <c r="K61" s="35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1"/>
      <c r="D62" s="21"/>
      <c r="E62" s="21"/>
      <c r="F62" s="21"/>
      <c r="G62" s="21"/>
      <c r="H62" s="21"/>
      <c r="I62" s="22"/>
      <c r="J62" s="22"/>
      <c r="K62" s="35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1"/>
      <c r="D63" s="21"/>
      <c r="E63" s="21"/>
      <c r="F63" s="21"/>
      <c r="G63" s="21"/>
      <c r="H63" s="21"/>
      <c r="I63" s="22"/>
      <c r="J63" s="22"/>
      <c r="K63" s="35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1"/>
      <c r="D64" s="21"/>
      <c r="E64" s="21"/>
      <c r="F64" s="21"/>
      <c r="G64" s="21"/>
      <c r="H64" s="21"/>
      <c r="I64" s="22"/>
      <c r="J64" s="22"/>
      <c r="K64" s="35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1"/>
      <c r="D65" s="21"/>
      <c r="E65" s="21"/>
      <c r="F65" s="21"/>
      <c r="G65" s="21"/>
      <c r="H65" s="21"/>
      <c r="I65" s="22"/>
      <c r="J65" s="22"/>
      <c r="K65" s="35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1"/>
      <c r="D66" s="21"/>
      <c r="E66" s="21"/>
      <c r="F66" s="21"/>
      <c r="G66" s="21">
        <f>SUMPRODUCT(G57:G61,H57:H61)-SUMPRODUCT(G57:G61,H57:H61,I57:I61)</f>
        <v>2385</v>
      </c>
      <c r="H66" s="21"/>
      <c r="I66" s="22"/>
      <c r="J66" s="22"/>
      <c r="K66" s="35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1"/>
      <c r="D67" s="21"/>
      <c r="E67" s="21"/>
      <c r="F67" s="21"/>
      <c r="G67" s="21"/>
      <c r="H67" s="21"/>
      <c r="I67" s="22"/>
      <c r="J67" s="22"/>
      <c r="K67" s="35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1"/>
      <c r="D68" s="21"/>
      <c r="E68" s="21"/>
      <c r="F68" s="21"/>
      <c r="G68" s="21"/>
      <c r="H68" s="21"/>
      <c r="I68" s="22"/>
      <c r="J68" s="22"/>
      <c r="K68" s="35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1"/>
      <c r="D69" s="21"/>
      <c r="E69" s="21"/>
      <c r="F69" s="21"/>
      <c r="G69" s="21"/>
      <c r="H69" s="21"/>
      <c r="I69" s="22"/>
      <c r="J69" s="22"/>
      <c r="K69" s="35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1"/>
      <c r="D70" s="21"/>
      <c r="E70" s="21"/>
      <c r="F70" s="21"/>
      <c r="G70" s="21"/>
      <c r="H70" s="21"/>
      <c r="I70" s="22"/>
      <c r="J70" s="22"/>
      <c r="K70" s="35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1"/>
      <c r="D71" s="21"/>
      <c r="E71" s="21"/>
      <c r="F71" s="21"/>
      <c r="G71" s="21"/>
      <c r="H71" s="21"/>
      <c r="I71" s="22"/>
      <c r="J71" s="22"/>
      <c r="K71" s="35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1"/>
      <c r="D72" s="21"/>
      <c r="E72" s="21"/>
      <c r="F72" s="21"/>
      <c r="G72" s="21"/>
      <c r="H72" s="21"/>
      <c r="I72" s="22"/>
      <c r="J72" s="22"/>
      <c r="K72" s="35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1"/>
      <c r="D73" s="21"/>
      <c r="E73" s="21"/>
      <c r="F73" s="21"/>
      <c r="G73" s="21"/>
      <c r="H73" s="21"/>
      <c r="I73" s="22"/>
      <c r="J73" s="22"/>
      <c r="K73" s="35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1"/>
      <c r="D74" s="21"/>
      <c r="E74" s="21"/>
      <c r="F74" s="21"/>
      <c r="G74" s="21"/>
      <c r="H74" s="21"/>
      <c r="I74" s="22"/>
      <c r="J74" s="22"/>
      <c r="K74" s="35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1"/>
      <c r="D75" s="21"/>
      <c r="E75" s="21"/>
      <c r="F75" s="21"/>
      <c r="G75" s="21"/>
      <c r="H75" s="21"/>
      <c r="I75" s="22"/>
      <c r="J75" s="22"/>
      <c r="K75" s="35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1"/>
      <c r="D76" s="21"/>
      <c r="E76" s="21"/>
      <c r="F76" s="21"/>
      <c r="G76" s="21"/>
      <c r="H76" s="21"/>
      <c r="I76" s="22"/>
      <c r="J76" s="22"/>
      <c r="K76" s="35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1"/>
      <c r="D77" s="21"/>
      <c r="E77" s="21"/>
      <c r="F77" s="21"/>
      <c r="G77" s="21"/>
      <c r="H77" s="21"/>
      <c r="I77" s="22"/>
      <c r="J77" s="22"/>
      <c r="K77" s="35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1"/>
      <c r="D78" s="21"/>
      <c r="E78" s="21"/>
      <c r="F78" s="21"/>
      <c r="G78" s="21"/>
      <c r="H78" s="21"/>
      <c r="I78" s="22"/>
      <c r="J78" s="22"/>
      <c r="K78" s="35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2"/>
      <c r="J79" s="22"/>
      <c r="K79" s="35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2"/>
      <c r="J80" s="22"/>
      <c r="K80" s="35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2"/>
      <c r="J81" s="22"/>
      <c r="K81" s="35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2"/>
      <c r="J82" s="22"/>
      <c r="K82" s="35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2"/>
      <c r="J83" s="22"/>
      <c r="K83" s="35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2"/>
      <c r="J84" s="22"/>
      <c r="K84" s="35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2"/>
      <c r="J85" s="22"/>
      <c r="K85" s="35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2"/>
      <c r="J86" s="22"/>
      <c r="K86" s="35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2"/>
      <c r="J87" s="22"/>
      <c r="K87" s="35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2"/>
      <c r="J88" s="22"/>
      <c r="K88" s="35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2"/>
      <c r="J89" s="22"/>
      <c r="K89" s="35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2"/>
      <c r="J90" s="22"/>
      <c r="K90" s="35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2"/>
      <c r="J91" s="22"/>
      <c r="K91" s="35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2"/>
      <c r="J92" s="22"/>
      <c r="K92" s="35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2"/>
      <c r="J93" s="22"/>
      <c r="K93" s="35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2"/>
      <c r="J94" s="22"/>
      <c r="K94" s="35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2"/>
      <c r="J95" s="22"/>
      <c r="K95" s="35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2"/>
      <c r="J96" s="22"/>
      <c r="K96" s="35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2"/>
      <c r="J97" s="22"/>
      <c r="K97" s="35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2"/>
      <c r="J98" s="22"/>
      <c r="K98" s="35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2"/>
      <c r="J99" s="22"/>
      <c r="K99" s="35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2"/>
      <c r="J100" s="22"/>
      <c r="K100" s="35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2"/>
      <c r="J101" s="22"/>
      <c r="K101" s="35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2"/>
      <c r="J102" s="22"/>
      <c r="K102" s="35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2"/>
      <c r="J103" s="22"/>
      <c r="K103" s="35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2"/>
      <c r="J104" s="22"/>
      <c r="K104" s="35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2"/>
      <c r="J105" s="22"/>
      <c r="K105" s="35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2"/>
      <c r="J106" s="22"/>
      <c r="K106" s="35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2"/>
      <c r="J107" s="22"/>
      <c r="K107" s="35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2"/>
      <c r="J108" s="22"/>
      <c r="K108" s="35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2"/>
      <c r="J109" s="22"/>
      <c r="K109" s="35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2"/>
      <c r="J110" s="22"/>
      <c r="K110" s="35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2"/>
      <c r="J111" s="22"/>
      <c r="K111" s="35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2"/>
      <c r="J112" s="22"/>
      <c r="K112" s="35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2"/>
      <c r="J113" s="22"/>
      <c r="K113" s="35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2"/>
      <c r="J114" s="22"/>
      <c r="K114" s="35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2"/>
      <c r="J115" s="22"/>
      <c r="K115" s="35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2"/>
      <c r="J116" s="22"/>
      <c r="K116" s="35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2"/>
      <c r="J117" s="22"/>
      <c r="K117" s="35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2"/>
      <c r="J118" s="22"/>
      <c r="K118" s="35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2"/>
      <c r="J119" s="22"/>
      <c r="K119" s="35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2"/>
      <c r="J120" s="22"/>
      <c r="K120" s="35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2"/>
      <c r="J121" s="22"/>
      <c r="K121" s="35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2"/>
      <c r="J122" s="22"/>
      <c r="K122" s="35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2"/>
      <c r="J123" s="22"/>
      <c r="K123" s="35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2"/>
      <c r="J124" s="22"/>
      <c r="K124" s="35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2"/>
      <c r="J125" s="22"/>
      <c r="K125" s="35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2"/>
      <c r="J126" s="22"/>
      <c r="K126" s="35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2"/>
      <c r="J127" s="22"/>
      <c r="K127" s="35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2"/>
      <c r="J128" s="22"/>
      <c r="K128" s="35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2"/>
      <c r="J129" s="22"/>
      <c r="K129" s="35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2"/>
      <c r="J130" s="22"/>
      <c r="K130" s="35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2"/>
      <c r="J131" s="22"/>
      <c r="K131" s="35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2"/>
      <c r="J132" s="22"/>
      <c r="K132" s="35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2"/>
      <c r="J133" s="22"/>
      <c r="K133" s="35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2"/>
      <c r="J134" s="22"/>
      <c r="K134" s="35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2"/>
      <c r="J135" s="22"/>
      <c r="K135" s="35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2"/>
      <c r="J136" s="22"/>
      <c r="K136" s="35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2"/>
      <c r="J137" s="22"/>
      <c r="K137" s="35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2"/>
      <c r="J138" s="22"/>
      <c r="K138" s="35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2"/>
      <c r="J139" s="22"/>
      <c r="K139" s="35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2"/>
      <c r="J140" s="22"/>
      <c r="K140" s="35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2"/>
      <c r="J141" s="22"/>
      <c r="K141" s="35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2"/>
      <c r="J142" s="22"/>
      <c r="K142" s="35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2"/>
      <c r="J143" s="22"/>
      <c r="K143" s="35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2"/>
      <c r="J144" s="22"/>
      <c r="K144" s="35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2"/>
      <c r="J145" s="22"/>
      <c r="K145" s="35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2"/>
      <c r="J146" s="22"/>
      <c r="K146" s="35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2"/>
      <c r="J147" s="22"/>
      <c r="K147" s="35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2"/>
      <c r="J148" s="22"/>
      <c r="K148" s="35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2"/>
      <c r="J149" s="22"/>
      <c r="K149" s="35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2"/>
      <c r="J150" s="22"/>
      <c r="K150" s="35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2"/>
      <c r="J151" s="22"/>
      <c r="K151" s="35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2"/>
      <c r="J152" s="22"/>
      <c r="K152" s="35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2"/>
      <c r="J153" s="22"/>
      <c r="K153" s="35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2"/>
      <c r="J154" s="22"/>
      <c r="K154" s="35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2"/>
      <c r="J155" s="22"/>
      <c r="K155" s="35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2"/>
      <c r="J156" s="22"/>
      <c r="K156" s="35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2"/>
      <c r="J157" s="22"/>
      <c r="K157" s="35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2"/>
      <c r="J158" s="22"/>
      <c r="K158" s="35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2"/>
      <c r="J159" s="22"/>
      <c r="K159" s="35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2"/>
      <c r="J160" s="22"/>
      <c r="K160" s="35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2"/>
      <c r="J161" s="22"/>
      <c r="K161" s="35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2"/>
      <c r="J162" s="22"/>
      <c r="K162" s="35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2"/>
      <c r="J163" s="22"/>
      <c r="K163" s="35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2"/>
      <c r="J164" s="22"/>
      <c r="K164" s="35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2"/>
      <c r="J165" s="22"/>
      <c r="K165" s="35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2"/>
      <c r="J166" s="22"/>
      <c r="K166" s="35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2"/>
      <c r="J167" s="22"/>
      <c r="K167" s="35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2"/>
      <c r="J168" s="22"/>
      <c r="K168" s="35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2"/>
      <c r="J169" s="22"/>
      <c r="K169" s="35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2"/>
      <c r="J170" s="22"/>
      <c r="K170" s="35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2"/>
      <c r="J171" s="22"/>
      <c r="K171" s="35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2"/>
      <c r="J172" s="22"/>
      <c r="K172" s="35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2"/>
      <c r="J173" s="22"/>
      <c r="K173" s="35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2"/>
      <c r="J174" s="22"/>
      <c r="K174" s="35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2"/>
      <c r="J175" s="22"/>
      <c r="K175" s="35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2"/>
      <c r="J176" s="22"/>
      <c r="K176" s="35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2"/>
      <c r="J177" s="22"/>
      <c r="K177" s="35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2"/>
      <c r="J178" s="22"/>
      <c r="K178" s="35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2"/>
      <c r="J179" s="22"/>
      <c r="K179" s="35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2"/>
      <c r="J180" s="22"/>
      <c r="K180" s="35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2"/>
      <c r="J181" s="22"/>
      <c r="K181" s="35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2"/>
      <c r="J182" s="22"/>
      <c r="K182" s="35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2"/>
      <c r="J183" s="22"/>
      <c r="K183" s="35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2"/>
      <c r="J184" s="22"/>
      <c r="K184" s="35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2"/>
      <c r="J185" s="22"/>
      <c r="K185" s="35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2"/>
      <c r="J186" s="22"/>
      <c r="K186" s="35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2"/>
      <c r="J187" s="22"/>
      <c r="K187" s="35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2"/>
      <c r="J188" s="22"/>
      <c r="K188" s="35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2"/>
      <c r="J189" s="22"/>
      <c r="K189" s="35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2"/>
      <c r="J190" s="22"/>
      <c r="K190" s="35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2"/>
      <c r="J191" s="22"/>
      <c r="K191" s="35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2"/>
      <c r="J192" s="22"/>
      <c r="K192" s="35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2"/>
      <c r="J193" s="22"/>
      <c r="K193" s="35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2"/>
      <c r="J194" s="22"/>
      <c r="K194" s="35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2"/>
      <c r="J195" s="22"/>
      <c r="K195" s="35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2"/>
      <c r="J196" s="22"/>
      <c r="K196" s="35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2"/>
      <c r="J197" s="22"/>
      <c r="K197" s="35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2"/>
      <c r="J198" s="22"/>
      <c r="K198" s="35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2"/>
      <c r="J199" s="22"/>
      <c r="K199" s="35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2"/>
      <c r="J200" s="22"/>
      <c r="K200" s="35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2"/>
      <c r="J201" s="22"/>
      <c r="K201" s="35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2"/>
      <c r="J202" s="22"/>
      <c r="K202" s="35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2"/>
      <c r="J203" s="22"/>
      <c r="K203" s="35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2"/>
      <c r="J204" s="22"/>
      <c r="K204" s="35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2"/>
      <c r="J205" s="22"/>
      <c r="K205" s="35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2"/>
      <c r="J206" s="22"/>
      <c r="K206" s="35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2"/>
      <c r="J207" s="22"/>
      <c r="K207" s="35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2"/>
      <c r="J208" s="22"/>
      <c r="K208" s="35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2"/>
      <c r="J209" s="22"/>
      <c r="K209" s="35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2"/>
      <c r="J210" s="22"/>
      <c r="K210" s="35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2"/>
      <c r="J211" s="22"/>
      <c r="K211" s="35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2"/>
      <c r="J212" s="22"/>
      <c r="K212" s="35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2"/>
      <c r="J213" s="22"/>
      <c r="K213" s="35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2"/>
      <c r="J214" s="22"/>
      <c r="K214" s="35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2"/>
      <c r="J215" s="22"/>
      <c r="K215" s="35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2"/>
      <c r="J216" s="22"/>
      <c r="K216" s="35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2"/>
      <c r="J217" s="22"/>
      <c r="K217" s="35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2"/>
      <c r="J218" s="22"/>
      <c r="K218" s="35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2"/>
      <c r="J219" s="22"/>
      <c r="K219" s="35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2"/>
      <c r="J220" s="22"/>
      <c r="K220" s="35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2"/>
      <c r="J221" s="22"/>
      <c r="K221" s="35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2"/>
      <c r="J222" s="22"/>
      <c r="K222" s="35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2"/>
      <c r="J223" s="22"/>
      <c r="K223" s="35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2"/>
      <c r="J224" s="22"/>
      <c r="K224" s="35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2"/>
      <c r="J225" s="22"/>
      <c r="K225" s="35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2"/>
      <c r="J226" s="22"/>
      <c r="K226" s="35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2"/>
      <c r="J227" s="22"/>
      <c r="K227" s="35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2"/>
      <c r="J228" s="22"/>
      <c r="K228" s="35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2"/>
      <c r="J229" s="22"/>
      <c r="K229" s="35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2"/>
      <c r="J230" s="22"/>
      <c r="K230" s="35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2"/>
      <c r="J231" s="22"/>
      <c r="K231" s="35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2"/>
      <c r="J232" s="22"/>
      <c r="K232" s="35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2"/>
      <c r="J233" s="22"/>
      <c r="K233" s="35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2"/>
      <c r="J234" s="22"/>
      <c r="K234" s="35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2"/>
      <c r="J235" s="22"/>
      <c r="K235" s="35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2"/>
      <c r="J236" s="22"/>
      <c r="K236" s="35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2"/>
      <c r="J237" s="22"/>
      <c r="K237" s="35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2"/>
      <c r="J238" s="22"/>
      <c r="K238" s="35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2"/>
      <c r="J239" s="22"/>
      <c r="K239" s="35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2"/>
      <c r="J240" s="22"/>
      <c r="K240" s="35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2"/>
      <c r="J241" s="22"/>
      <c r="K241" s="35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2"/>
      <c r="J242" s="22"/>
      <c r="K242" s="35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2"/>
      <c r="J243" s="22"/>
      <c r="K243" s="35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2"/>
      <c r="J244" s="22"/>
      <c r="K244" s="35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2"/>
      <c r="J245" s="22"/>
      <c r="K245" s="35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2"/>
      <c r="J246" s="22"/>
      <c r="K246" s="35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2"/>
      <c r="J247" s="22"/>
      <c r="K247" s="35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2"/>
      <c r="J248" s="22"/>
      <c r="K248" s="35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2"/>
      <c r="J249" s="22"/>
      <c r="K249" s="35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2"/>
      <c r="J250" s="22"/>
      <c r="K250" s="35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2"/>
      <c r="J251" s="22"/>
      <c r="K251" s="35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2"/>
      <c r="J252" s="22"/>
      <c r="K252" s="35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2"/>
      <c r="J253" s="22"/>
      <c r="K253" s="35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2"/>
      <c r="J254" s="22"/>
      <c r="K254" s="35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2"/>
      <c r="J255" s="22"/>
      <c r="K255" s="35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2"/>
      <c r="J256" s="22"/>
      <c r="K256" s="35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2"/>
      <c r="J257" s="22"/>
      <c r="K257" s="35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2"/>
      <c r="J258" s="22"/>
      <c r="K258" s="35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2"/>
      <c r="J259" s="22"/>
      <c r="K259" s="35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2"/>
      <c r="J260" s="22"/>
      <c r="K260" s="35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2"/>
      <c r="J261" s="22"/>
      <c r="K261" s="35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2"/>
      <c r="J262" s="22"/>
      <c r="K262" s="35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2"/>
      <c r="J263" s="22"/>
      <c r="K263" s="35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2"/>
      <c r="J264" s="22"/>
      <c r="K264" s="35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2"/>
      <c r="J265" s="22"/>
      <c r="K265" s="35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2"/>
      <c r="J266" s="22"/>
      <c r="K266" s="35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2"/>
      <c r="J267" s="22"/>
      <c r="K267" s="35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2"/>
      <c r="J268" s="22"/>
      <c r="K268" s="35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2"/>
      <c r="J269" s="22"/>
      <c r="K269" s="35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2"/>
      <c r="J270" s="22"/>
      <c r="K270" s="35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2"/>
      <c r="J271" s="22"/>
      <c r="K271" s="35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2"/>
      <c r="J272" s="22"/>
      <c r="K272" s="35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2"/>
      <c r="J273" s="22"/>
      <c r="K273" s="35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2"/>
      <c r="J274" s="22"/>
      <c r="K274" s="35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2"/>
      <c r="J275" s="22"/>
      <c r="K275" s="35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2"/>
      <c r="J276" s="22"/>
      <c r="K276" s="35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2"/>
      <c r="J277" s="22"/>
      <c r="K277" s="35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2"/>
      <c r="J278" s="22"/>
      <c r="K278" s="35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2"/>
      <c r="J279" s="22"/>
      <c r="K279" s="35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2"/>
      <c r="J280" s="22"/>
      <c r="K280" s="35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2"/>
      <c r="J281" s="22"/>
      <c r="K281" s="35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2"/>
      <c r="J282" s="22"/>
      <c r="K282" s="35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2"/>
      <c r="J283" s="22"/>
      <c r="K283" s="35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2"/>
      <c r="J284" s="22"/>
      <c r="K284" s="35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2"/>
      <c r="J285" s="22"/>
      <c r="K285" s="35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2"/>
      <c r="J286" s="22"/>
      <c r="K286" s="35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2"/>
      <c r="J287" s="22"/>
      <c r="K287" s="35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2"/>
      <c r="J288" s="22"/>
      <c r="K288" s="35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2"/>
      <c r="J289" s="22"/>
      <c r="K289" s="35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2"/>
      <c r="J290" s="22"/>
      <c r="K290" s="35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2"/>
      <c r="J291" s="22"/>
      <c r="K291" s="35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2"/>
      <c r="J292" s="22"/>
      <c r="K292" s="35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2"/>
      <c r="J293" s="22"/>
      <c r="K293" s="35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2"/>
      <c r="J294" s="22"/>
      <c r="K294" s="35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2"/>
      <c r="J295" s="22"/>
      <c r="K295" s="35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2"/>
      <c r="J296" s="22"/>
      <c r="K296" s="35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2"/>
      <c r="J297" s="22"/>
      <c r="K297" s="35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2"/>
      <c r="J298" s="22"/>
      <c r="K298" s="35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2"/>
      <c r="J299" s="22"/>
      <c r="K299" s="35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2"/>
      <c r="J300" s="22"/>
      <c r="K300" s="35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2"/>
      <c r="J301" s="22"/>
      <c r="K301" s="35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2"/>
      <c r="J302" s="22"/>
      <c r="K302" s="35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2"/>
      <c r="J303" s="22"/>
      <c r="K303" s="35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2"/>
      <c r="J304" s="22"/>
      <c r="K304" s="35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2"/>
      <c r="J305" s="22"/>
      <c r="K305" s="35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2"/>
      <c r="J306" s="22"/>
      <c r="K306" s="35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2"/>
      <c r="J307" s="22"/>
      <c r="K307" s="35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2"/>
      <c r="J308" s="22"/>
      <c r="K308" s="35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2"/>
      <c r="J309" s="22"/>
      <c r="K309" s="35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2"/>
      <c r="J310" s="22"/>
      <c r="K310" s="35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2"/>
      <c r="J311" s="22"/>
      <c r="K311" s="35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2"/>
      <c r="J312" s="22"/>
      <c r="K312" s="35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2"/>
      <c r="J313" s="22"/>
      <c r="K313" s="35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2"/>
      <c r="J314" s="22"/>
      <c r="K314" s="35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2"/>
      <c r="J315" s="22"/>
      <c r="K315" s="35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2"/>
      <c r="J316" s="22"/>
      <c r="K316" s="35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2"/>
      <c r="J317" s="22"/>
      <c r="K317" s="35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2"/>
      <c r="J318" s="22"/>
      <c r="K318" s="35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2"/>
      <c r="J319" s="22"/>
      <c r="K319" s="35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2"/>
      <c r="J320" s="22"/>
      <c r="K320" s="35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2"/>
      <c r="J321" s="22"/>
      <c r="K321" s="35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2"/>
      <c r="J322" s="22"/>
      <c r="K322" s="35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2"/>
      <c r="J323" s="22"/>
      <c r="K323" s="35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2"/>
      <c r="J324" s="22"/>
      <c r="K324" s="35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2"/>
      <c r="J325" s="22"/>
      <c r="K325" s="35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2"/>
      <c r="J326" s="22"/>
      <c r="K326" s="35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2"/>
      <c r="J327" s="22"/>
      <c r="K327" s="35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2"/>
      <c r="J328" s="22"/>
      <c r="K328" s="35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2"/>
      <c r="J329" s="22"/>
      <c r="K329" s="35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2"/>
      <c r="J330" s="22"/>
      <c r="K330" s="35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2"/>
      <c r="J331" s="22"/>
      <c r="K331" s="35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2"/>
      <c r="J332" s="22"/>
      <c r="K332" s="35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2"/>
      <c r="J333" s="22"/>
      <c r="K333" s="35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2"/>
      <c r="J334" s="22"/>
      <c r="K334" s="35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2"/>
      <c r="J335" s="22"/>
      <c r="K335" s="35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2"/>
      <c r="J336" s="22"/>
      <c r="K336" s="35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2"/>
      <c r="J337" s="22"/>
      <c r="K337" s="35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2"/>
      <c r="J338" s="22"/>
      <c r="K338" s="35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2"/>
      <c r="J339" s="22"/>
      <c r="K339" s="35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2"/>
      <c r="J340" s="22"/>
      <c r="K340" s="35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2"/>
      <c r="J341" s="22"/>
      <c r="K341" s="35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2"/>
      <c r="J342" s="22"/>
      <c r="K342" s="35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2"/>
      <c r="J343" s="22"/>
      <c r="K343" s="35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2"/>
      <c r="J344" s="22"/>
      <c r="K344" s="35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2"/>
      <c r="J345" s="22"/>
      <c r="K345" s="35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2"/>
      <c r="J346" s="22"/>
      <c r="K346" s="35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2"/>
      <c r="J347" s="22"/>
      <c r="K347" s="35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2"/>
      <c r="J348" s="22"/>
      <c r="K348" s="35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2"/>
      <c r="J349" s="22"/>
      <c r="K349" s="35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2"/>
      <c r="J350" s="22"/>
      <c r="K350" s="35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2"/>
      <c r="J351" s="22"/>
      <c r="K351" s="35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2"/>
      <c r="J352" s="22"/>
      <c r="K352" s="35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2"/>
      <c r="J353" s="22"/>
      <c r="K353" s="35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2"/>
      <c r="J354" s="22"/>
      <c r="K354" s="35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2"/>
      <c r="J355" s="22"/>
      <c r="K355" s="35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2"/>
      <c r="J356" s="22"/>
      <c r="K356" s="35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2"/>
      <c r="J357" s="22"/>
      <c r="K357" s="35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2"/>
      <c r="J358" s="22"/>
      <c r="K358" s="35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2"/>
      <c r="J359" s="22"/>
      <c r="K359" s="35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2"/>
      <c r="J360" s="22"/>
      <c r="K360" s="35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2"/>
      <c r="J361" s="22"/>
      <c r="K361" s="35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2"/>
      <c r="J362" s="22"/>
      <c r="K362" s="35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2"/>
      <c r="J363" s="22"/>
      <c r="K363" s="35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2"/>
      <c r="J364" s="22"/>
      <c r="K364" s="35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2"/>
      <c r="J365" s="22"/>
      <c r="K365" s="35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2"/>
      <c r="J366" s="22"/>
      <c r="K366" s="35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2"/>
      <c r="J367" s="22"/>
      <c r="K367" s="35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2"/>
      <c r="J368" s="22"/>
      <c r="K368" s="35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2"/>
      <c r="J369" s="22"/>
      <c r="K369" s="35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2"/>
      <c r="J370" s="22"/>
      <c r="K370" s="35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2"/>
      <c r="J371" s="22"/>
      <c r="K371" s="35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2"/>
      <c r="J372" s="22"/>
      <c r="K372" s="35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2"/>
      <c r="J373" s="22"/>
      <c r="K373" s="35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2"/>
      <c r="J374" s="22"/>
      <c r="K374" s="35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2"/>
      <c r="J375" s="22"/>
      <c r="K375" s="35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2"/>
      <c r="J376" s="22"/>
      <c r="K376" s="35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2"/>
      <c r="J377" s="22"/>
      <c r="K377" s="35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2"/>
      <c r="J378" s="22"/>
      <c r="K378" s="35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2"/>
      <c r="J379" s="22"/>
      <c r="K379" s="35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2"/>
      <c r="J380" s="22"/>
      <c r="K380" s="35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2"/>
      <c r="J381" s="22"/>
      <c r="K381" s="35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2"/>
      <c r="J382" s="22"/>
      <c r="K382" s="35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2"/>
      <c r="J383" s="22"/>
      <c r="K383" s="35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2"/>
      <c r="J384" s="22"/>
      <c r="K384" s="35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2"/>
      <c r="J385" s="22"/>
      <c r="K385" s="35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2"/>
      <c r="J386" s="22"/>
      <c r="K386" s="35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2"/>
      <c r="J387" s="22"/>
      <c r="K387" s="35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2"/>
      <c r="J388" s="22"/>
      <c r="K388" s="35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2"/>
      <c r="J389" s="22"/>
      <c r="K389" s="35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2"/>
      <c r="J390" s="22"/>
      <c r="K390" s="35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2"/>
      <c r="J391" s="22"/>
      <c r="K391" s="35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2"/>
      <c r="J392" s="22"/>
      <c r="K392" s="35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2"/>
      <c r="J393" s="22"/>
      <c r="K393" s="35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2"/>
      <c r="J394" s="22"/>
      <c r="K394" s="35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2"/>
      <c r="J395" s="22"/>
      <c r="K395" s="35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2"/>
      <c r="J396" s="22"/>
      <c r="K396" s="35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2"/>
      <c r="J397" s="22"/>
      <c r="K397" s="35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2"/>
      <c r="J398" s="22"/>
      <c r="K398" s="35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2"/>
      <c r="J399" s="22"/>
      <c r="K399" s="35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2"/>
      <c r="J400" s="22"/>
      <c r="K400" s="35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2"/>
      <c r="J401" s="22"/>
      <c r="K401" s="35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2"/>
      <c r="J402" s="22"/>
      <c r="K402" s="35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2"/>
      <c r="J403" s="22"/>
      <c r="K403" s="35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2"/>
      <c r="J404" s="22"/>
      <c r="K404" s="35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2"/>
      <c r="J405" s="22"/>
      <c r="K405" s="35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2"/>
      <c r="J406" s="22"/>
      <c r="K406" s="35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2"/>
      <c r="J407" s="22"/>
      <c r="K407" s="35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2"/>
      <c r="J408" s="22"/>
      <c r="K408" s="35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2"/>
      <c r="J409" s="22"/>
      <c r="K409" s="35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2"/>
      <c r="J410" s="22"/>
      <c r="K410" s="35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2"/>
      <c r="J411" s="22"/>
      <c r="K411" s="35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2"/>
      <c r="J412" s="22"/>
      <c r="K412" s="35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2"/>
      <c r="J413" s="22"/>
      <c r="K413" s="35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2"/>
      <c r="J414" s="22"/>
      <c r="K414" s="35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2"/>
      <c r="J415" s="22"/>
      <c r="K415" s="35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2"/>
      <c r="J416" s="22"/>
      <c r="K416" s="35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2"/>
      <c r="J417" s="22"/>
      <c r="K417" s="35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2"/>
      <c r="J418" s="22"/>
      <c r="K418" s="35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2"/>
      <c r="J419" s="22"/>
      <c r="K419" s="35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2"/>
      <c r="J420" s="22"/>
      <c r="K420" s="35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2"/>
      <c r="J421" s="22"/>
      <c r="K421" s="35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2"/>
      <c r="J422" s="22"/>
      <c r="K422" s="35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2"/>
      <c r="J423" s="22"/>
      <c r="K423" s="35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2"/>
      <c r="J424" s="22"/>
      <c r="K424" s="35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2"/>
      <c r="J425" s="22"/>
      <c r="K425" s="35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2"/>
      <c r="J426" s="22"/>
      <c r="K426" s="35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2"/>
      <c r="J427" s="22"/>
      <c r="K427" s="35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2"/>
      <c r="J428" s="22"/>
      <c r="K428" s="35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2"/>
      <c r="J429" s="22"/>
      <c r="K429" s="35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2"/>
      <c r="J430" s="22"/>
      <c r="K430" s="35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2"/>
      <c r="J431" s="22"/>
      <c r="K431" s="35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2"/>
      <c r="J432" s="22"/>
      <c r="K432" s="35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2"/>
      <c r="J433" s="22"/>
      <c r="K433" s="35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2"/>
      <c r="J434" s="22"/>
      <c r="K434" s="35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2"/>
      <c r="J435" s="22"/>
      <c r="K435" s="35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2"/>
      <c r="J436" s="22"/>
      <c r="K436" s="35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2"/>
      <c r="J437" s="22"/>
      <c r="K437" s="35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2"/>
      <c r="J438" s="22"/>
      <c r="K438" s="35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2"/>
      <c r="J439" s="22"/>
      <c r="K439" s="35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2"/>
      <c r="J440" s="22"/>
      <c r="K440" s="35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2"/>
      <c r="J441" s="22"/>
      <c r="K441" s="35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2"/>
      <c r="J442" s="22"/>
      <c r="K442" s="35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2"/>
      <c r="J443" s="22"/>
      <c r="K443" s="35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2"/>
      <c r="J444" s="22"/>
      <c r="K444" s="35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2"/>
      <c r="J445" s="22"/>
      <c r="K445" s="35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2"/>
      <c r="J446" s="22"/>
      <c r="K446" s="35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2"/>
      <c r="J447" s="22"/>
      <c r="K447" s="35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2"/>
      <c r="J448" s="22"/>
      <c r="K448" s="35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2"/>
      <c r="J449" s="22"/>
      <c r="K449" s="35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2"/>
      <c r="J450" s="22"/>
      <c r="K450" s="35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2"/>
      <c r="J451" s="22"/>
      <c r="K451" s="35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2"/>
      <c r="J452" s="22"/>
      <c r="K452" s="35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2"/>
      <c r="J453" s="22"/>
      <c r="K453" s="35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2"/>
      <c r="J454" s="22"/>
      <c r="K454" s="35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2"/>
      <c r="J455" s="22"/>
      <c r="K455" s="35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2"/>
      <c r="J456" s="22"/>
      <c r="K456" s="35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2"/>
      <c r="J457" s="22"/>
      <c r="K457" s="35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2"/>
      <c r="J458" s="22"/>
      <c r="K458" s="35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2"/>
      <c r="J459" s="22"/>
      <c r="K459" s="35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2"/>
      <c r="J460" s="22"/>
      <c r="K460" s="35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2"/>
      <c r="J461" s="22"/>
      <c r="K461" s="35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2"/>
      <c r="J462" s="22"/>
      <c r="K462" s="35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2"/>
      <c r="J463" s="22"/>
      <c r="K463" s="35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2"/>
      <c r="J464" s="22"/>
      <c r="K464" s="35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2"/>
      <c r="J465" s="22"/>
      <c r="K465" s="35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2"/>
      <c r="J466" s="22"/>
      <c r="K466" s="35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2"/>
      <c r="J467" s="22"/>
      <c r="K467" s="35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2"/>
      <c r="J468" s="22"/>
      <c r="K468" s="35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2"/>
      <c r="J469" s="22"/>
      <c r="K469" s="35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2"/>
      <c r="J470" s="22"/>
      <c r="K470" s="35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2"/>
      <c r="J471" s="22"/>
      <c r="K471" s="35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2"/>
      <c r="J472" s="22"/>
      <c r="K472" s="35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2"/>
      <c r="J473" s="22"/>
      <c r="K473" s="35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2"/>
      <c r="J474" s="22"/>
      <c r="K474" s="35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2"/>
      <c r="J475" s="22"/>
      <c r="K475" s="35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2"/>
      <c r="J476" s="22"/>
      <c r="K476" s="35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2"/>
      <c r="J477" s="22"/>
      <c r="K477" s="35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2"/>
      <c r="J478" s="22"/>
      <c r="K478" s="35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2"/>
      <c r="J479" s="22"/>
      <c r="K479" s="35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2"/>
      <c r="J480" s="22"/>
      <c r="K480" s="35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2"/>
      <c r="J481" s="22"/>
      <c r="K481" s="35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2"/>
      <c r="J482" s="22"/>
      <c r="K482" s="35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2"/>
      <c r="J483" s="22"/>
      <c r="K483" s="35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2"/>
      <c r="J484" s="22"/>
      <c r="K484" s="35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2"/>
      <c r="J485" s="22"/>
      <c r="K485" s="35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2"/>
      <c r="J486" s="22"/>
      <c r="K486" s="35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2"/>
      <c r="J487" s="22"/>
      <c r="K487" s="35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2"/>
      <c r="J488" s="22"/>
      <c r="K488" s="35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2"/>
      <c r="J489" s="22"/>
      <c r="K489" s="35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2"/>
      <c r="J490" s="22"/>
      <c r="K490" s="35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2"/>
      <c r="J491" s="22"/>
      <c r="K491" s="35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2"/>
      <c r="J492" s="22"/>
      <c r="K492" s="35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2"/>
      <c r="J493" s="22"/>
      <c r="K493" s="35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2"/>
      <c r="J494" s="22"/>
      <c r="K494" s="35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2"/>
      <c r="J495" s="22"/>
      <c r="K495" s="35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2"/>
      <c r="J496" s="22"/>
      <c r="K496" s="35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2"/>
      <c r="J497" s="22"/>
      <c r="K497" s="35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2"/>
      <c r="J498" s="22"/>
      <c r="K498" s="35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2"/>
      <c r="J499" s="22"/>
      <c r="K499" s="35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2"/>
      <c r="J500" s="22"/>
      <c r="K500" s="35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2"/>
      <c r="J501" s="22"/>
      <c r="K501" s="35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2"/>
      <c r="J502" s="22"/>
      <c r="K502" s="35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2"/>
      <c r="J503" s="22"/>
      <c r="K503" s="35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2"/>
      <c r="J504" s="22"/>
      <c r="K504" s="35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2"/>
      <c r="J505" s="22"/>
      <c r="K505" s="35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2"/>
      <c r="J506" s="22"/>
      <c r="K506" s="35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2"/>
      <c r="J507" s="22"/>
      <c r="K507" s="35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2"/>
      <c r="J508" s="22"/>
      <c r="K508" s="35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2"/>
      <c r="J509" s="22"/>
      <c r="K509" s="35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2"/>
      <c r="J510" s="22"/>
      <c r="K510" s="35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2"/>
      <c r="J511" s="22"/>
      <c r="K511" s="35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2"/>
      <c r="J512" s="22"/>
      <c r="K512" s="35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2"/>
      <c r="J513" s="22"/>
      <c r="K513" s="35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2"/>
      <c r="J514" s="22"/>
      <c r="K514" s="35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2"/>
      <c r="J515" s="22"/>
      <c r="K515" s="35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2"/>
      <c r="J516" s="22"/>
      <c r="K516" s="35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2"/>
      <c r="J517" s="22"/>
      <c r="K517" s="35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2"/>
      <c r="J518" s="22"/>
      <c r="K518" s="35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2"/>
      <c r="J519" s="22"/>
      <c r="K519" s="35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2"/>
      <c r="J520" s="22"/>
      <c r="K520" s="35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2"/>
      <c r="J521" s="22"/>
      <c r="K521" s="35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2"/>
      <c r="J522" s="22"/>
      <c r="K522" s="35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2"/>
      <c r="J523" s="22"/>
      <c r="K523" s="35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2"/>
      <c r="J524" s="22"/>
      <c r="K524" s="35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2"/>
      <c r="J525" s="22"/>
      <c r="K525" s="35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2"/>
      <c r="J526" s="22"/>
      <c r="K526" s="35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2"/>
      <c r="J527" s="22"/>
      <c r="K527" s="35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2"/>
      <c r="J528" s="22"/>
      <c r="K528" s="35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2"/>
      <c r="J529" s="22"/>
      <c r="K529" s="35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2"/>
      <c r="J530" s="22"/>
      <c r="K530" s="35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2"/>
      <c r="J531" s="22"/>
      <c r="K531" s="35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2"/>
      <c r="J532" s="22"/>
      <c r="K532" s="35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2"/>
      <c r="J533" s="22"/>
      <c r="K533" s="35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2"/>
      <c r="J534" s="22"/>
      <c r="K534" s="35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2"/>
      <c r="J535" s="22"/>
      <c r="K535" s="35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2"/>
      <c r="J536" s="22"/>
      <c r="K536" s="35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2"/>
      <c r="J537" s="22"/>
      <c r="K537" s="35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2"/>
      <c r="J538" s="22"/>
      <c r="K538" s="35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2"/>
      <c r="J539" s="22"/>
      <c r="K539" s="35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2"/>
      <c r="J540" s="22"/>
      <c r="K540" s="35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2"/>
      <c r="J541" s="22"/>
      <c r="K541" s="35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2"/>
      <c r="J542" s="22"/>
      <c r="K542" s="35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2"/>
      <c r="J543" s="22"/>
      <c r="K543" s="35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2"/>
      <c r="J544" s="22"/>
      <c r="K544" s="35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2"/>
      <c r="J545" s="22"/>
      <c r="K545" s="35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2"/>
      <c r="J546" s="22"/>
      <c r="K546" s="35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2"/>
      <c r="J547" s="22"/>
      <c r="K547" s="35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2"/>
      <c r="J548" s="22"/>
      <c r="K548" s="35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2"/>
      <c r="J549" s="22"/>
      <c r="K549" s="35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2"/>
      <c r="J550" s="22"/>
      <c r="K550" s="35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2"/>
      <c r="J551" s="22"/>
      <c r="K551" s="35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2"/>
      <c r="J552" s="22"/>
      <c r="K552" s="35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2"/>
      <c r="J553" s="22"/>
      <c r="K553" s="35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2"/>
      <c r="J554" s="22"/>
      <c r="K554" s="35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2"/>
      <c r="J555" s="22"/>
      <c r="K555" s="35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2"/>
      <c r="J556" s="22"/>
      <c r="K556" s="35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2"/>
      <c r="J557" s="22"/>
      <c r="K557" s="35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2"/>
      <c r="J558" s="22"/>
      <c r="K558" s="35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2"/>
      <c r="J559" s="22"/>
      <c r="K559" s="35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2"/>
      <c r="J560" s="22"/>
      <c r="K560" s="35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2"/>
      <c r="J561" s="22"/>
      <c r="K561" s="35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2"/>
      <c r="J562" s="22"/>
      <c r="K562" s="35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2"/>
      <c r="J563" s="22"/>
      <c r="K563" s="35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2"/>
      <c r="J564" s="22"/>
      <c r="K564" s="35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2"/>
      <c r="J565" s="22"/>
      <c r="K565" s="35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2"/>
      <c r="J566" s="22"/>
      <c r="K566" s="35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2"/>
      <c r="J567" s="22"/>
      <c r="K567" s="35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2"/>
      <c r="J568" s="22"/>
      <c r="K568" s="35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2"/>
      <c r="J569" s="22"/>
      <c r="K569" s="35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2"/>
      <c r="J570" s="22"/>
      <c r="K570" s="35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2"/>
      <c r="J571" s="22"/>
      <c r="K571" s="35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2"/>
      <c r="J572" s="22"/>
      <c r="K572" s="35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2"/>
      <c r="J573" s="22"/>
      <c r="K573" s="35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2"/>
      <c r="J574" s="22"/>
      <c r="K574" s="35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2"/>
      <c r="J575" s="22"/>
      <c r="K575" s="35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2"/>
      <c r="J576" s="22"/>
      <c r="K576" s="35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2"/>
      <c r="J577" s="22"/>
      <c r="K577" s="35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2"/>
      <c r="J578" s="22"/>
      <c r="K578" s="35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2"/>
      <c r="J579" s="22"/>
      <c r="K579" s="35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2"/>
      <c r="J580" s="22"/>
      <c r="K580" s="35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2"/>
      <c r="J581" s="22"/>
      <c r="K581" s="35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2"/>
      <c r="J582" s="22"/>
      <c r="K582" s="35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2"/>
      <c r="J583" s="22"/>
      <c r="K583" s="35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2"/>
      <c r="J584" s="22"/>
      <c r="K584" s="35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2"/>
      <c r="J585" s="22"/>
      <c r="K585" s="35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2"/>
      <c r="J586" s="22"/>
      <c r="K586" s="35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2"/>
      <c r="J587" s="22"/>
      <c r="K587" s="35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2"/>
      <c r="J588" s="22"/>
      <c r="K588" s="35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2"/>
      <c r="J589" s="22"/>
      <c r="K589" s="35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2"/>
      <c r="J590" s="22"/>
      <c r="K590" s="35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2"/>
      <c r="J591" s="22"/>
      <c r="K591" s="35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2"/>
      <c r="J592" s="22"/>
      <c r="K592" s="35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2"/>
      <c r="J593" s="22"/>
      <c r="K593" s="35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2"/>
      <c r="J594" s="22"/>
      <c r="K594" s="35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2"/>
      <c r="J595" s="22"/>
      <c r="K595" s="35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2"/>
      <c r="J596" s="22"/>
      <c r="K596" s="35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2"/>
      <c r="J597" s="22"/>
      <c r="K597" s="35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2"/>
      <c r="J598" s="22"/>
      <c r="K598" s="35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2"/>
      <c r="J599" s="22"/>
      <c r="K599" s="35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2"/>
      <c r="J600" s="22"/>
      <c r="K600" s="35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2"/>
      <c r="J601" s="22"/>
      <c r="K601" s="35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2"/>
      <c r="J602" s="22"/>
      <c r="K602" s="35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2"/>
      <c r="J603" s="22"/>
      <c r="K603" s="35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2"/>
      <c r="J604" s="22"/>
      <c r="K604" s="35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2"/>
      <c r="J605" s="22"/>
      <c r="K605" s="35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2"/>
      <c r="J606" s="22"/>
      <c r="K606" s="35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2"/>
      <c r="J607" s="22"/>
      <c r="K607" s="35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2"/>
      <c r="J608" s="22"/>
      <c r="K608" s="35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2"/>
      <c r="J609" s="22"/>
      <c r="K609" s="35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2"/>
      <c r="J610" s="22"/>
      <c r="K610" s="35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2"/>
      <c r="J611" s="22"/>
      <c r="K611" s="35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2"/>
      <c r="J612" s="22"/>
      <c r="K612" s="35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2"/>
      <c r="J613" s="22"/>
      <c r="K613" s="35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2"/>
      <c r="J614" s="22"/>
      <c r="K614" s="35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2"/>
      <c r="J615" s="22"/>
      <c r="K615" s="35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2"/>
      <c r="J616" s="22"/>
      <c r="K616" s="35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2"/>
      <c r="J617" s="22"/>
      <c r="K617" s="35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2"/>
      <c r="J618" s="22"/>
      <c r="K618" s="35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2"/>
      <c r="J619" s="22"/>
      <c r="K619" s="35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2"/>
      <c r="J620" s="22"/>
      <c r="K620" s="35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2"/>
      <c r="J621" s="22"/>
      <c r="K621" s="35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2"/>
      <c r="J622" s="22"/>
      <c r="K622" s="35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2"/>
      <c r="J623" s="22"/>
      <c r="K623" s="35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2"/>
      <c r="J624" s="22"/>
      <c r="K624" s="35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2"/>
      <c r="J625" s="22"/>
      <c r="K625" s="35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2"/>
      <c r="J626" s="22"/>
      <c r="K626" s="35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2"/>
      <c r="J627" s="22"/>
      <c r="K627" s="35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2"/>
      <c r="J628" s="22"/>
      <c r="K628" s="35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2"/>
      <c r="J629" s="22"/>
      <c r="K629" s="35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2"/>
      <c r="J630" s="22"/>
      <c r="K630" s="35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2"/>
      <c r="J631" s="22"/>
      <c r="K631" s="35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2"/>
      <c r="J632" s="22"/>
      <c r="K632" s="35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2"/>
      <c r="J633" s="22"/>
      <c r="K633" s="35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2"/>
      <c r="J634" s="22"/>
      <c r="K634" s="35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2"/>
      <c r="J635" s="22"/>
      <c r="K635" s="35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2"/>
      <c r="J636" s="22"/>
      <c r="K636" s="35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2"/>
      <c r="J637" s="22"/>
      <c r="K637" s="35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2"/>
      <c r="J638" s="22"/>
      <c r="K638" s="35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2"/>
      <c r="J639" s="22"/>
      <c r="K639" s="35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2"/>
      <c r="J640" s="22"/>
      <c r="K640" s="35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2"/>
      <c r="J641" s="22"/>
      <c r="K641" s="35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2"/>
      <c r="J642" s="22"/>
      <c r="K642" s="35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2"/>
      <c r="J643" s="22"/>
      <c r="K643" s="35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2"/>
      <c r="J644" s="22"/>
      <c r="K644" s="35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2"/>
      <c r="J645" s="22"/>
      <c r="K645" s="35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2"/>
      <c r="J646" s="22"/>
      <c r="K646" s="35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2"/>
      <c r="J647" s="22"/>
      <c r="K647" s="35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2"/>
      <c r="J648" s="22"/>
      <c r="K648" s="35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2"/>
      <c r="J649" s="22"/>
      <c r="K649" s="35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2"/>
      <c r="J650" s="22"/>
      <c r="K650" s="35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2"/>
      <c r="J651" s="22"/>
      <c r="K651" s="35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2"/>
      <c r="J652" s="22"/>
      <c r="K652" s="35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2"/>
      <c r="J653" s="22"/>
      <c r="K653" s="35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2"/>
      <c r="J654" s="22"/>
      <c r="K654" s="35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2"/>
      <c r="J655" s="22"/>
      <c r="K655" s="35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2"/>
      <c r="J656" s="22"/>
      <c r="K656" s="35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2"/>
      <c r="J657" s="22"/>
      <c r="K657" s="35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2"/>
      <c r="J658" s="22"/>
      <c r="K658" s="35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2"/>
      <c r="J659" s="22"/>
      <c r="K659" s="35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2"/>
      <c r="J660" s="22"/>
      <c r="K660" s="35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2"/>
      <c r="J661" s="22"/>
      <c r="K661" s="35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2"/>
      <c r="J662" s="22"/>
      <c r="K662" s="35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2"/>
      <c r="J663" s="22"/>
      <c r="K663" s="35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2"/>
      <c r="J664" s="22"/>
      <c r="K664" s="35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2"/>
      <c r="J665" s="22"/>
      <c r="K665" s="35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2"/>
      <c r="J666" s="22"/>
      <c r="K666" s="35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2"/>
      <c r="J667" s="22"/>
      <c r="K667" s="35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2"/>
      <c r="J668" s="22"/>
      <c r="K668" s="35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2"/>
      <c r="J669" s="22"/>
      <c r="K669" s="35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2"/>
      <c r="J670" s="22"/>
      <c r="K670" s="35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2"/>
      <c r="J671" s="22"/>
      <c r="K671" s="35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2"/>
      <c r="J672" s="22"/>
      <c r="K672" s="35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2"/>
      <c r="J673" s="22"/>
      <c r="K673" s="35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2"/>
      <c r="J674" s="22"/>
      <c r="K674" s="35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2"/>
      <c r="J675" s="22"/>
      <c r="K675" s="35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2"/>
      <c r="J676" s="22"/>
      <c r="K676" s="35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2"/>
      <c r="J677" s="22"/>
      <c r="K677" s="35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2"/>
      <c r="J678" s="22"/>
      <c r="K678" s="35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2"/>
      <c r="J679" s="22"/>
      <c r="K679" s="35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2"/>
      <c r="J680" s="22"/>
      <c r="K680" s="35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2"/>
      <c r="J681" s="22"/>
      <c r="K681" s="35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2"/>
      <c r="J682" s="22"/>
      <c r="K682" s="35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2"/>
      <c r="J683" s="22"/>
      <c r="K683" s="35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2"/>
      <c r="J684" s="22"/>
      <c r="K684" s="35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2"/>
      <c r="J685" s="22"/>
      <c r="K685" s="35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2"/>
      <c r="J686" s="22"/>
      <c r="K686" s="35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2"/>
      <c r="J687" s="22"/>
      <c r="K687" s="35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2"/>
      <c r="J688" s="22"/>
      <c r="K688" s="35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2"/>
      <c r="J689" s="22"/>
      <c r="K689" s="35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2"/>
      <c r="J690" s="22"/>
      <c r="K690" s="35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2"/>
      <c r="J691" s="22"/>
      <c r="K691" s="35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2"/>
      <c r="J692" s="22"/>
      <c r="K692" s="35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2"/>
      <c r="J693" s="22"/>
      <c r="K693" s="35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2"/>
      <c r="J694" s="22"/>
      <c r="K694" s="35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2"/>
      <c r="J695" s="22"/>
      <c r="K695" s="35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2"/>
      <c r="J696" s="22"/>
      <c r="K696" s="35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2"/>
      <c r="J697" s="22"/>
      <c r="K697" s="35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2"/>
      <c r="J698" s="22"/>
      <c r="K698" s="35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2"/>
      <c r="J699" s="22"/>
      <c r="K699" s="35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2"/>
      <c r="J700" s="22"/>
      <c r="K700" s="35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2"/>
      <c r="J701" s="22"/>
      <c r="K701" s="35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2"/>
      <c r="J702" s="22"/>
      <c r="K702" s="35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2"/>
      <c r="J703" s="22"/>
      <c r="K703" s="35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2"/>
      <c r="J704" s="22"/>
      <c r="K704" s="35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2"/>
      <c r="J705" s="22"/>
      <c r="K705" s="35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2"/>
      <c r="J706" s="22"/>
      <c r="K706" s="35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2"/>
      <c r="J707" s="22"/>
      <c r="K707" s="35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2"/>
      <c r="J708" s="22"/>
      <c r="K708" s="35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2"/>
      <c r="J709" s="22"/>
      <c r="K709" s="35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2"/>
      <c r="J710" s="22"/>
      <c r="K710" s="35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2"/>
      <c r="J711" s="22"/>
      <c r="K711" s="35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2"/>
      <c r="J712" s="22"/>
      <c r="K712" s="35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2"/>
      <c r="J713" s="22"/>
      <c r="K713" s="35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2"/>
      <c r="J714" s="22"/>
      <c r="K714" s="35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2"/>
      <c r="J715" s="22"/>
      <c r="K715" s="35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2"/>
      <c r="J716" s="22"/>
      <c r="K716" s="35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2"/>
      <c r="J717" s="22"/>
      <c r="K717" s="35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2"/>
      <c r="J718" s="22"/>
      <c r="K718" s="35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2"/>
      <c r="J719" s="22"/>
      <c r="K719" s="35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2"/>
      <c r="J720" s="22"/>
      <c r="K720" s="35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2"/>
      <c r="J721" s="22"/>
      <c r="K721" s="35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2"/>
      <c r="J722" s="22"/>
      <c r="K722" s="35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2"/>
      <c r="J723" s="22"/>
      <c r="K723" s="35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2"/>
      <c r="J724" s="22"/>
      <c r="K724" s="35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2"/>
      <c r="J725" s="22"/>
      <c r="K725" s="35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2"/>
      <c r="J726" s="22"/>
      <c r="K726" s="35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2"/>
      <c r="J727" s="22"/>
      <c r="K727" s="35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2"/>
      <c r="J728" s="22"/>
      <c r="K728" s="35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2"/>
      <c r="J729" s="22"/>
      <c r="K729" s="35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2"/>
      <c r="J730" s="22"/>
      <c r="K730" s="35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2"/>
      <c r="J731" s="22"/>
      <c r="K731" s="35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2"/>
      <c r="J732" s="22"/>
      <c r="K732" s="35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2"/>
      <c r="J733" s="22"/>
      <c r="K733" s="35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2"/>
      <c r="J734" s="22"/>
      <c r="K734" s="35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2"/>
      <c r="J735" s="22"/>
      <c r="K735" s="35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2"/>
      <c r="J736" s="22"/>
      <c r="K736" s="35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2"/>
      <c r="J737" s="22"/>
      <c r="K737" s="35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2"/>
      <c r="J738" s="22"/>
      <c r="K738" s="35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2"/>
      <c r="J739" s="22"/>
      <c r="K739" s="35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2"/>
      <c r="J740" s="22"/>
      <c r="K740" s="35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2"/>
      <c r="J741" s="22"/>
      <c r="K741" s="35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2"/>
      <c r="J742" s="22"/>
      <c r="K742" s="35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2"/>
      <c r="J743" s="22"/>
      <c r="K743" s="35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2"/>
      <c r="J744" s="22"/>
      <c r="K744" s="35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2"/>
      <c r="J745" s="22"/>
      <c r="K745" s="35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2"/>
      <c r="J746" s="22"/>
      <c r="K746" s="35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2"/>
      <c r="J747" s="22"/>
      <c r="K747" s="35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2"/>
      <c r="J748" s="22"/>
      <c r="K748" s="35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2"/>
      <c r="J749" s="22"/>
      <c r="K749" s="35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2"/>
      <c r="J750" s="22"/>
      <c r="K750" s="35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2"/>
      <c r="J751" s="22"/>
      <c r="K751" s="35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2"/>
      <c r="J752" s="22"/>
      <c r="K752" s="35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2"/>
      <c r="J753" s="22"/>
      <c r="K753" s="35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2"/>
      <c r="J754" s="22"/>
      <c r="K754" s="35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2"/>
      <c r="J755" s="22"/>
      <c r="K755" s="35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2"/>
      <c r="J756" s="22"/>
      <c r="K756" s="35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2"/>
      <c r="J757" s="22"/>
      <c r="K757" s="35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2"/>
      <c r="J758" s="22"/>
      <c r="K758" s="35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2"/>
      <c r="J759" s="22"/>
      <c r="K759" s="35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2"/>
      <c r="J760" s="22"/>
      <c r="K760" s="35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2"/>
      <c r="J761" s="22"/>
      <c r="K761" s="35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2"/>
      <c r="J762" s="22"/>
      <c r="K762" s="35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2"/>
      <c r="J763" s="22"/>
      <c r="K763" s="35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2"/>
      <c r="J764" s="22"/>
      <c r="K764" s="35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2"/>
      <c r="J765" s="22"/>
      <c r="K765" s="35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2"/>
      <c r="J766" s="22"/>
      <c r="K766" s="35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2"/>
      <c r="J767" s="22"/>
      <c r="K767" s="35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2"/>
      <c r="J768" s="22"/>
      <c r="K768" s="35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2"/>
      <c r="J769" s="22"/>
      <c r="K769" s="35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2"/>
      <c r="J770" s="22"/>
      <c r="K770" s="35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2"/>
      <c r="J771" s="22"/>
      <c r="K771" s="35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2"/>
      <c r="J772" s="22"/>
      <c r="K772" s="35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2"/>
      <c r="J773" s="22"/>
      <c r="K773" s="35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2"/>
      <c r="J774" s="22"/>
      <c r="K774" s="35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2"/>
      <c r="J775" s="22"/>
      <c r="K775" s="35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2"/>
      <c r="J776" s="22"/>
      <c r="K776" s="35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2"/>
      <c r="J777" s="22"/>
      <c r="K777" s="35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2"/>
      <c r="J778" s="22"/>
      <c r="K778" s="35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2"/>
      <c r="J779" s="22"/>
      <c r="K779" s="35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2"/>
      <c r="J780" s="22"/>
      <c r="K780" s="35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2"/>
      <c r="J781" s="22"/>
      <c r="K781" s="35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2"/>
      <c r="J782" s="22"/>
      <c r="K782" s="35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2"/>
      <c r="J783" s="22"/>
      <c r="K783" s="35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2"/>
      <c r="J784" s="22"/>
      <c r="K784" s="35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2"/>
      <c r="J785" s="22"/>
      <c r="K785" s="35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2"/>
      <c r="J786" s="22"/>
      <c r="K786" s="35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2"/>
      <c r="J787" s="22"/>
      <c r="K787" s="35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2"/>
      <c r="J788" s="22"/>
      <c r="K788" s="35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2"/>
      <c r="J789" s="22"/>
      <c r="K789" s="35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2"/>
      <c r="J790" s="22"/>
      <c r="K790" s="35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2"/>
      <c r="J791" s="22"/>
      <c r="K791" s="35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2"/>
      <c r="J792" s="22"/>
      <c r="K792" s="35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2"/>
      <c r="J793" s="22"/>
      <c r="K793" s="35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2"/>
      <c r="J794" s="22"/>
      <c r="K794" s="35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2"/>
      <c r="J795" s="22"/>
      <c r="K795" s="35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2"/>
      <c r="J796" s="22"/>
      <c r="K796" s="35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2"/>
      <c r="J797" s="22"/>
      <c r="K797" s="35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2"/>
      <c r="J798" s="22"/>
      <c r="K798" s="35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2"/>
      <c r="J799" s="22"/>
      <c r="K799" s="35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2"/>
      <c r="J800" s="22"/>
      <c r="K800" s="35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2"/>
      <c r="J801" s="22"/>
      <c r="K801" s="35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2"/>
      <c r="J802" s="22"/>
      <c r="K802" s="35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2"/>
      <c r="J803" s="22"/>
      <c r="K803" s="35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2"/>
      <c r="J804" s="22"/>
      <c r="K804" s="35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2"/>
      <c r="J805" s="22"/>
      <c r="K805" s="35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2"/>
      <c r="J806" s="22"/>
      <c r="K806" s="35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2"/>
      <c r="J807" s="22"/>
      <c r="K807" s="35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2"/>
      <c r="J808" s="22"/>
      <c r="K808" s="35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2"/>
      <c r="J809" s="22"/>
      <c r="K809" s="35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2"/>
      <c r="J810" s="22"/>
      <c r="K810" s="35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2"/>
      <c r="J811" s="22"/>
      <c r="K811" s="35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2"/>
      <c r="J812" s="22"/>
      <c r="K812" s="35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2"/>
      <c r="J813" s="22"/>
      <c r="K813" s="35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2"/>
      <c r="J814" s="22"/>
      <c r="K814" s="35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2"/>
      <c r="J815" s="22"/>
      <c r="K815" s="35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2"/>
      <c r="J816" s="22"/>
      <c r="K816" s="35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2"/>
      <c r="J817" s="22"/>
      <c r="K817" s="35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2"/>
      <c r="J818" s="22"/>
      <c r="K818" s="35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2"/>
      <c r="J819" s="22"/>
      <c r="K819" s="35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2"/>
      <c r="J820" s="22"/>
      <c r="K820" s="35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2"/>
      <c r="J821" s="22"/>
      <c r="K821" s="35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2"/>
      <c r="J822" s="22"/>
      <c r="K822" s="35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2"/>
      <c r="J823" s="22"/>
      <c r="K823" s="35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2"/>
      <c r="J824" s="22"/>
      <c r="K824" s="35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2"/>
      <c r="J825" s="22"/>
      <c r="K825" s="35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2"/>
      <c r="J826" s="22"/>
      <c r="K826" s="35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2"/>
      <c r="J827" s="22"/>
      <c r="K827" s="35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2"/>
      <c r="J828" s="22"/>
      <c r="K828" s="35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2"/>
      <c r="J829" s="22"/>
      <c r="K829" s="35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2"/>
      <c r="J830" s="22"/>
      <c r="K830" s="35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2"/>
      <c r="J831" s="22"/>
      <c r="K831" s="35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2"/>
      <c r="J832" s="22"/>
      <c r="K832" s="35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2"/>
      <c r="J833" s="22"/>
      <c r="K833" s="35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2"/>
      <c r="J834" s="22"/>
      <c r="K834" s="35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2"/>
      <c r="J835" s="22"/>
      <c r="K835" s="35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2"/>
      <c r="J836" s="22"/>
      <c r="K836" s="35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2"/>
      <c r="J837" s="22"/>
      <c r="K837" s="35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2"/>
      <c r="J838" s="22"/>
      <c r="K838" s="35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2"/>
      <c r="J839" s="22"/>
      <c r="K839" s="35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2"/>
      <c r="J840" s="22"/>
      <c r="K840" s="35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2"/>
      <c r="J841" s="22"/>
      <c r="K841" s="35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2"/>
      <c r="J842" s="22"/>
      <c r="K842" s="35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2"/>
      <c r="J843" s="22"/>
      <c r="K843" s="35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2"/>
      <c r="J844" s="22"/>
      <c r="K844" s="35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2"/>
      <c r="J845" s="22"/>
      <c r="K845" s="35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2"/>
      <c r="J846" s="22"/>
      <c r="K846" s="35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2"/>
      <c r="J847" s="22"/>
      <c r="K847" s="35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2"/>
      <c r="J848" s="22"/>
      <c r="K848" s="35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2"/>
      <c r="J849" s="22"/>
      <c r="K849" s="35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2"/>
      <c r="J850" s="22"/>
      <c r="K850" s="35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2"/>
      <c r="J851" s="22"/>
      <c r="K851" s="35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2"/>
      <c r="J852" s="22"/>
      <c r="K852" s="35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2"/>
      <c r="J853" s="22"/>
      <c r="K853" s="35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2"/>
      <c r="J854" s="22"/>
      <c r="K854" s="35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2"/>
      <c r="J855" s="22"/>
      <c r="K855" s="35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2"/>
      <c r="J856" s="22"/>
      <c r="K856" s="35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2"/>
      <c r="J857" s="22"/>
      <c r="K857" s="35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2"/>
      <c r="J858" s="22"/>
      <c r="K858" s="35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2"/>
      <c r="J859" s="22"/>
      <c r="K859" s="35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2"/>
      <c r="J860" s="22"/>
      <c r="K860" s="35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2"/>
      <c r="J861" s="22"/>
      <c r="K861" s="35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2"/>
      <c r="J862" s="22"/>
      <c r="K862" s="35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2"/>
      <c r="J863" s="22"/>
      <c r="K863" s="35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2"/>
      <c r="J864" s="22"/>
      <c r="K864" s="35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2"/>
      <c r="J865" s="22"/>
      <c r="K865" s="35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2"/>
      <c r="J866" s="22"/>
      <c r="K866" s="35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2"/>
      <c r="J867" s="22"/>
      <c r="K867" s="35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2"/>
      <c r="J868" s="22"/>
      <c r="K868" s="35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2"/>
      <c r="J869" s="22"/>
      <c r="K869" s="35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2"/>
      <c r="J870" s="22"/>
      <c r="K870" s="35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2"/>
      <c r="J871" s="22"/>
      <c r="K871" s="35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2"/>
      <c r="J872" s="22"/>
      <c r="K872" s="35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2"/>
      <c r="J873" s="22"/>
      <c r="K873" s="35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2"/>
      <c r="J874" s="22"/>
      <c r="K874" s="35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2"/>
      <c r="J875" s="22"/>
      <c r="K875" s="35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2"/>
      <c r="J876" s="22"/>
      <c r="K876" s="35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2"/>
      <c r="J877" s="22"/>
      <c r="K877" s="35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2"/>
      <c r="J878" s="22"/>
      <c r="K878" s="35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2"/>
      <c r="J879" s="22"/>
      <c r="K879" s="35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2"/>
      <c r="J880" s="22"/>
      <c r="K880" s="35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2"/>
      <c r="J881" s="22"/>
      <c r="K881" s="35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2"/>
      <c r="J882" s="22"/>
      <c r="K882" s="35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2"/>
      <c r="J883" s="22"/>
      <c r="K883" s="35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2"/>
      <c r="J884" s="22"/>
      <c r="K884" s="35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2"/>
      <c r="J885" s="22"/>
      <c r="K885" s="35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2"/>
      <c r="J886" s="22"/>
      <c r="K886" s="35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2"/>
      <c r="J887" s="22"/>
      <c r="K887" s="35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2"/>
      <c r="J888" s="22"/>
      <c r="K888" s="35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2"/>
      <c r="J889" s="22"/>
      <c r="K889" s="35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2"/>
      <c r="J890" s="22"/>
      <c r="K890" s="35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2"/>
      <c r="J891" s="22"/>
      <c r="K891" s="35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2"/>
      <c r="J892" s="22"/>
      <c r="K892" s="35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2"/>
      <c r="J893" s="22"/>
      <c r="K893" s="35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2"/>
      <c r="J894" s="22"/>
      <c r="K894" s="35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2"/>
      <c r="J895" s="22"/>
      <c r="K895" s="35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2"/>
      <c r="J896" s="22"/>
      <c r="K896" s="35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2"/>
      <c r="J897" s="22"/>
      <c r="K897" s="35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2"/>
      <c r="J898" s="22"/>
      <c r="K898" s="35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2"/>
      <c r="J899" s="22"/>
      <c r="K899" s="35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2"/>
      <c r="J900" s="22"/>
      <c r="K900" s="35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2"/>
      <c r="J901" s="22"/>
      <c r="K901" s="35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2"/>
      <c r="J902" s="22"/>
      <c r="K902" s="35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2"/>
      <c r="J903" s="22"/>
      <c r="K903" s="35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2"/>
      <c r="J904" s="22"/>
      <c r="K904" s="35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2"/>
      <c r="J905" s="22"/>
      <c r="K905" s="35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2"/>
      <c r="J906" s="22"/>
      <c r="K906" s="35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2"/>
      <c r="J907" s="22"/>
      <c r="K907" s="35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2"/>
      <c r="J908" s="22"/>
      <c r="K908" s="35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2"/>
      <c r="J909" s="22"/>
      <c r="K909" s="35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2"/>
      <c r="J910" s="22"/>
      <c r="K910" s="35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2"/>
      <c r="J911" s="22"/>
      <c r="K911" s="35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2"/>
      <c r="J912" s="22"/>
      <c r="K912" s="35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2"/>
      <c r="J913" s="22"/>
      <c r="K913" s="35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2"/>
      <c r="J914" s="22"/>
      <c r="K914" s="35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2"/>
      <c r="J915" s="22"/>
      <c r="K915" s="35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2"/>
      <c r="J916" s="22"/>
      <c r="K916" s="35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2"/>
      <c r="J917" s="22"/>
      <c r="K917" s="35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2"/>
      <c r="J918" s="22"/>
      <c r="K918" s="35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2"/>
      <c r="J919" s="22"/>
      <c r="K919" s="35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2"/>
      <c r="J920" s="22"/>
      <c r="K920" s="35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2"/>
      <c r="J921" s="22"/>
      <c r="K921" s="35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2"/>
      <c r="J922" s="22"/>
      <c r="K922" s="35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2"/>
      <c r="J923" s="22"/>
      <c r="K923" s="35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2"/>
      <c r="J924" s="22"/>
      <c r="K924" s="35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2"/>
      <c r="J925" s="22"/>
      <c r="K925" s="35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2"/>
      <c r="J926" s="22"/>
      <c r="K926" s="35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2"/>
      <c r="J927" s="22"/>
      <c r="K927" s="35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2"/>
      <c r="J928" s="22"/>
      <c r="K928" s="35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2"/>
      <c r="J929" s="22"/>
      <c r="K929" s="35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2"/>
      <c r="J930" s="22"/>
      <c r="K930" s="35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2"/>
      <c r="J931" s="22"/>
      <c r="K931" s="35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2"/>
      <c r="J932" s="22"/>
      <c r="K932" s="35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2"/>
      <c r="J933" s="22"/>
      <c r="K933" s="35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2"/>
      <c r="J934" s="22"/>
      <c r="K934" s="35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2"/>
      <c r="J935" s="22"/>
      <c r="K935" s="35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2"/>
      <c r="J936" s="22"/>
      <c r="K936" s="35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2"/>
      <c r="J937" s="22"/>
      <c r="K937" s="35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2"/>
      <c r="J938" s="22"/>
      <c r="K938" s="35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2"/>
      <c r="J939" s="22"/>
      <c r="K939" s="35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2"/>
      <c r="J940" s="22"/>
      <c r="K940" s="35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2"/>
      <c r="J941" s="22"/>
      <c r="K941" s="35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2"/>
      <c r="J942" s="22"/>
      <c r="K942" s="35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2"/>
      <c r="J943" s="22"/>
      <c r="K943" s="35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2"/>
      <c r="J944" s="22"/>
      <c r="K944" s="35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2"/>
      <c r="J945" s="22"/>
      <c r="K945" s="35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2"/>
      <c r="J946" s="22"/>
      <c r="K946" s="35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2"/>
      <c r="J947" s="22"/>
      <c r="K947" s="35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2"/>
      <c r="J948" s="22"/>
      <c r="K948" s="35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2"/>
      <c r="J949" s="22"/>
      <c r="K949" s="35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2"/>
      <c r="J950" s="22"/>
      <c r="K950" s="35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2"/>
      <c r="J951" s="22"/>
      <c r="K951" s="35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2"/>
      <c r="J952" s="22"/>
      <c r="K952" s="35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2"/>
      <c r="J953" s="22"/>
      <c r="K953" s="35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2"/>
      <c r="J954" s="22"/>
      <c r="K954" s="35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2"/>
      <c r="J955" s="22"/>
      <c r="K955" s="35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2"/>
      <c r="J956" s="22"/>
      <c r="K956" s="35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2"/>
      <c r="J957" s="22"/>
      <c r="K957" s="35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2"/>
      <c r="J958" s="22"/>
      <c r="K958" s="35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2"/>
      <c r="J959" s="22"/>
      <c r="K959" s="35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2"/>
      <c r="J960" s="22"/>
      <c r="K960" s="35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2"/>
      <c r="J961" s="22"/>
      <c r="K961" s="35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2"/>
      <c r="J962" s="22"/>
      <c r="K962" s="35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2"/>
      <c r="J963" s="22"/>
      <c r="K963" s="35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2"/>
      <c r="J964" s="22"/>
      <c r="K964" s="35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2"/>
      <c r="J965" s="22"/>
      <c r="K965" s="35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2"/>
      <c r="J966" s="22"/>
      <c r="K966" s="35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2"/>
      <c r="J967" s="22"/>
      <c r="K967" s="35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2"/>
      <c r="J968" s="22"/>
      <c r="K968" s="35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2"/>
      <c r="J969" s="22"/>
      <c r="K969" s="35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2"/>
      <c r="J970" s="22"/>
      <c r="K970" s="35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2"/>
      <c r="J971" s="22"/>
      <c r="K971" s="35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2"/>
      <c r="J972" s="22"/>
      <c r="K972" s="35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2"/>
      <c r="J973" s="22"/>
      <c r="K973" s="35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2"/>
      <c r="J974" s="22"/>
      <c r="K974" s="35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2"/>
      <c r="J975" s="22"/>
      <c r="K975" s="35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2"/>
      <c r="J976" s="22"/>
      <c r="K976" s="35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2"/>
      <c r="J977" s="22"/>
      <c r="K977" s="35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2"/>
      <c r="J978" s="22"/>
      <c r="K978" s="35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2"/>
      <c r="J979" s="22"/>
      <c r="K979" s="35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2"/>
      <c r="J980" s="22"/>
      <c r="K980" s="35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2"/>
      <c r="J981" s="22"/>
      <c r="K981" s="35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2"/>
      <c r="J982" s="22"/>
      <c r="K982" s="35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2"/>
      <c r="J983" s="22"/>
      <c r="K983" s="35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2"/>
      <c r="J984" s="22"/>
      <c r="K984" s="35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2"/>
      <c r="J985" s="22"/>
      <c r="K985" s="35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2"/>
      <c r="J986" s="22"/>
      <c r="K986" s="35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2"/>
      <c r="J987" s="22"/>
      <c r="K987" s="35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2"/>
      <c r="J988" s="22"/>
      <c r="K988" s="35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2"/>
      <c r="J989" s="22"/>
      <c r="K989" s="35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2"/>
      <c r="J990" s="22"/>
      <c r="K990" s="35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2"/>
      <c r="J991" s="22"/>
      <c r="K991" s="35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2"/>
      <c r="J992" s="22"/>
      <c r="K992" s="35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2"/>
      <c r="J993" s="22"/>
      <c r="K993" s="35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2"/>
      <c r="J994" s="22"/>
      <c r="K994" s="35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2"/>
      <c r="J995" s="22"/>
      <c r="K995" s="35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2"/>
      <c r="J996" s="22"/>
      <c r="K996" s="35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2"/>
      <c r="J997" s="22"/>
      <c r="K997" s="35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2"/>
      <c r="J998" s="22"/>
      <c r="K998" s="35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2"/>
      <c r="J999" s="22"/>
      <c r="K999" s="35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2"/>
      <c r="J1000" s="22"/>
      <c r="K1000" s="35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$A$2:$G$51"/>
  <printOptions/>
  <pageMargins bottom="1.0" footer="0.0" header="0.0" left="0.75" right="0.75" top="1.0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8.0"/>
    <col customWidth="1" min="2" max="2" width="10.13"/>
    <col customWidth="1" min="3" max="3" width="14.0"/>
    <col customWidth="1" min="4" max="4" width="7.38"/>
    <col customWidth="1" min="5" max="9" width="9.13"/>
    <col customWidth="1" min="10" max="26" width="8.63"/>
  </cols>
  <sheetData>
    <row r="1" ht="14.25" customHeight="1">
      <c r="A1" s="26" t="s">
        <v>98</v>
      </c>
      <c r="B1" s="38" t="s">
        <v>3359</v>
      </c>
      <c r="C1" s="50" t="s">
        <v>235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4.25" customHeight="1">
      <c r="A2" s="31" t="s">
        <v>236</v>
      </c>
      <c r="B2" s="30">
        <v>61.0</v>
      </c>
      <c r="C2" s="51">
        <v>8.99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31" t="s">
        <v>239</v>
      </c>
      <c r="B3" s="30">
        <v>62.0</v>
      </c>
      <c r="C3" s="51">
        <v>4.99</v>
      </c>
      <c r="D3" s="21"/>
      <c r="E3" s="21">
        <f>SUMPRODUCT(B2:B41,C2:C41)</f>
        <v>28146.93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31" t="s">
        <v>240</v>
      </c>
      <c r="B4" s="30">
        <v>25.0</v>
      </c>
      <c r="C4" s="51">
        <v>1.29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31" t="s">
        <v>241</v>
      </c>
      <c r="B5" s="30">
        <v>90.0</v>
      </c>
      <c r="C5" s="51">
        <v>8.99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31" t="s">
        <v>242</v>
      </c>
      <c r="B6" s="30">
        <v>7.0</v>
      </c>
      <c r="C6" s="51">
        <v>1.99</v>
      </c>
      <c r="D6" s="21"/>
      <c r="E6" s="21"/>
      <c r="F6" s="21"/>
      <c r="G6" s="21">
        <f>SUMPRODUCT(B:B,C:C)</f>
        <v>28146.93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31" t="s">
        <v>243</v>
      </c>
      <c r="B7" s="30">
        <v>85.0</v>
      </c>
      <c r="C7" s="51">
        <v>19.99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31" t="s">
        <v>244</v>
      </c>
      <c r="B8" s="30">
        <v>53.0</v>
      </c>
      <c r="C8" s="51">
        <v>19.99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31" t="s">
        <v>245</v>
      </c>
      <c r="B9" s="30">
        <v>58.0</v>
      </c>
      <c r="C9" s="51">
        <v>19.99</v>
      </c>
      <c r="D9" s="21"/>
      <c r="E9" s="21"/>
      <c r="F9" s="21" t="s">
        <v>3371</v>
      </c>
      <c r="G9" s="21">
        <v>10.0</v>
      </c>
      <c r="H9" s="21">
        <v>15.0</v>
      </c>
      <c r="I9" s="82">
        <v>0.05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31" t="s">
        <v>246</v>
      </c>
      <c r="B10" s="30">
        <v>10.0</v>
      </c>
      <c r="C10" s="51">
        <v>4.99</v>
      </c>
      <c r="D10" s="21"/>
      <c r="E10" s="21"/>
      <c r="F10" s="21" t="s">
        <v>3372</v>
      </c>
      <c r="G10" s="21">
        <v>4.0</v>
      </c>
      <c r="H10" s="21">
        <v>5.0</v>
      </c>
      <c r="I10" s="82">
        <v>0.2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31" t="s">
        <v>247</v>
      </c>
      <c r="B11" s="30">
        <v>33.0</v>
      </c>
      <c r="C11" s="51">
        <v>1.99</v>
      </c>
      <c r="D11" s="21"/>
      <c r="E11" s="21"/>
      <c r="F11" s="21" t="s">
        <v>3373</v>
      </c>
      <c r="G11" s="21">
        <v>20.0</v>
      </c>
      <c r="H11" s="21">
        <v>7.0</v>
      </c>
      <c r="I11" s="82">
        <v>0.0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31" t="s">
        <v>248</v>
      </c>
      <c r="B12" s="30">
        <v>75.0</v>
      </c>
      <c r="C12" s="51">
        <v>4.99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31" t="s">
        <v>249</v>
      </c>
      <c r="B13" s="30">
        <v>31.0</v>
      </c>
      <c r="C13" s="51">
        <v>125.0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31" t="s">
        <v>250</v>
      </c>
      <c r="B14" s="30">
        <v>21.0</v>
      </c>
      <c r="C14" s="51">
        <v>8.99</v>
      </c>
      <c r="D14" s="21"/>
      <c r="E14" s="21"/>
      <c r="F14" s="21"/>
      <c r="G14" s="21"/>
      <c r="H14" s="21"/>
      <c r="I14" s="21">
        <f>SUMPRODUCT(G9:G11,H9:H11)-SUMPRODUCT(G9:G11,H9:H11,I9:I11)</f>
        <v>298.5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31" t="s">
        <v>251</v>
      </c>
      <c r="B15" s="30">
        <v>24.0</v>
      </c>
      <c r="C15" s="51">
        <v>2.99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31" t="s">
        <v>252</v>
      </c>
      <c r="B16" s="30">
        <v>90.0</v>
      </c>
      <c r="C16" s="51">
        <v>1.29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31" t="s">
        <v>253</v>
      </c>
      <c r="B17" s="30">
        <v>72.0</v>
      </c>
      <c r="C17" s="51">
        <v>15.0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31" t="s">
        <v>254</v>
      </c>
      <c r="B18" s="30">
        <v>5.0</v>
      </c>
      <c r="C18" s="51">
        <v>19.99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31" t="s">
        <v>255</v>
      </c>
      <c r="B19" s="30">
        <v>26.0</v>
      </c>
      <c r="C19" s="51">
        <v>15.99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31" t="s">
        <v>256</v>
      </c>
      <c r="B20" s="30">
        <v>1.0</v>
      </c>
      <c r="C20" s="51">
        <v>8.99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31" t="s">
        <v>257</v>
      </c>
      <c r="B21" s="30">
        <v>8.0</v>
      </c>
      <c r="C21" s="51">
        <v>275.0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31" t="s">
        <v>258</v>
      </c>
      <c r="B22" s="30">
        <v>10.0</v>
      </c>
      <c r="C22" s="51">
        <v>19.99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31" t="s">
        <v>259</v>
      </c>
      <c r="B23" s="30">
        <v>52.0</v>
      </c>
      <c r="C23" s="51">
        <v>125.0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31" t="s">
        <v>260</v>
      </c>
      <c r="B24" s="30">
        <v>39.0</v>
      </c>
      <c r="C24" s="51">
        <v>1.99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31" t="s">
        <v>261</v>
      </c>
      <c r="B25" s="30">
        <v>61.0</v>
      </c>
      <c r="C25" s="51">
        <v>1.29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31" t="s">
        <v>262</v>
      </c>
      <c r="B26" s="30">
        <v>10.0</v>
      </c>
      <c r="C26" s="51">
        <v>4.99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31" t="s">
        <v>263</v>
      </c>
      <c r="B27" s="30">
        <v>27.0</v>
      </c>
      <c r="C27" s="51">
        <v>4.99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31" t="s">
        <v>264</v>
      </c>
      <c r="B28" s="30">
        <v>46.0</v>
      </c>
      <c r="C28" s="51">
        <v>15.99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31" t="s">
        <v>265</v>
      </c>
      <c r="B29" s="30">
        <v>80.0</v>
      </c>
      <c r="C29" s="51">
        <v>4.99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31" t="s">
        <v>266</v>
      </c>
      <c r="B30" s="30">
        <v>51.0</v>
      </c>
      <c r="C30" s="51">
        <v>1.99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31" t="s">
        <v>267</v>
      </c>
      <c r="B31" s="30">
        <v>41.0</v>
      </c>
      <c r="C31" s="51">
        <v>1.99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31" t="s">
        <v>268</v>
      </c>
      <c r="B32" s="30">
        <v>97.0</v>
      </c>
      <c r="C32" s="51">
        <v>12.49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31" t="s">
        <v>269</v>
      </c>
      <c r="B33" s="30">
        <v>59.0</v>
      </c>
      <c r="C33" s="51">
        <v>4.99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31" t="s">
        <v>270</v>
      </c>
      <c r="B34" s="30">
        <v>32.0</v>
      </c>
      <c r="C34" s="51">
        <v>4.99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31" t="s">
        <v>271</v>
      </c>
      <c r="B35" s="30">
        <v>37.0</v>
      </c>
      <c r="C35" s="51">
        <v>1.29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31" t="s">
        <v>272</v>
      </c>
      <c r="B36" s="30">
        <v>86.0</v>
      </c>
      <c r="C36" s="51">
        <v>23.95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31" t="s">
        <v>273</v>
      </c>
      <c r="B37" s="30">
        <v>43.0</v>
      </c>
      <c r="C37" s="51">
        <v>19.99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31" t="s">
        <v>274</v>
      </c>
      <c r="B38" s="30">
        <v>85.0</v>
      </c>
      <c r="C38" s="51">
        <v>4.99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31" t="s">
        <v>275</v>
      </c>
      <c r="B39" s="30">
        <v>15.0</v>
      </c>
      <c r="C39" s="51">
        <v>4.99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31" t="s">
        <v>276</v>
      </c>
      <c r="B40" s="30">
        <v>52.0</v>
      </c>
      <c r="C40" s="51">
        <v>8.99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31" t="s">
        <v>277</v>
      </c>
      <c r="B41" s="30">
        <v>6.0</v>
      </c>
      <c r="C41" s="51">
        <v>1.99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63"/>
    <col customWidth="1" min="2" max="2" width="9.13"/>
    <col customWidth="1" min="3" max="3" width="26.38"/>
    <col customWidth="1" min="4" max="5" width="9.13"/>
    <col customWidth="1" min="6" max="6" width="12.13"/>
    <col customWidth="1" min="7" max="8" width="9.13"/>
    <col customWidth="1" min="9" max="9" width="10.75"/>
    <col customWidth="1" min="10" max="24" width="9.13"/>
    <col customWidth="1" min="25" max="26" width="8.63"/>
  </cols>
  <sheetData>
    <row r="1" ht="14.2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43">
        <f>SUM(OFFSET(Q2,2,3,5,1))</f>
        <v>15</v>
      </c>
      <c r="Y1" s="21"/>
      <c r="Z1" s="21"/>
    </row>
    <row r="2" ht="14.25" customHeight="1">
      <c r="A2" s="21"/>
      <c r="B2" s="84" t="s">
        <v>3374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43"/>
      <c r="R2" s="21"/>
      <c r="S2" s="21"/>
      <c r="T2" s="21"/>
      <c r="U2" s="21"/>
      <c r="V2" s="21"/>
      <c r="W2" s="21"/>
      <c r="X2" s="85">
        <f>SUM(OFFSET(R4,0,2,5,1))</f>
        <v>15</v>
      </c>
      <c r="Y2" s="21"/>
      <c r="Z2" s="21"/>
    </row>
    <row r="3" ht="14.2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86">
        <f>SUM(OFFSET(T4,0,0,5,1))</f>
        <v>15</v>
      </c>
      <c r="Y3" s="21"/>
      <c r="Z3" s="21"/>
    </row>
    <row r="4" ht="14.25" customHeight="1">
      <c r="A4" s="21"/>
      <c r="B4" s="21" t="s">
        <v>3375</v>
      </c>
      <c r="C4" s="21" t="s">
        <v>3376</v>
      </c>
      <c r="D4" s="21"/>
      <c r="E4" s="21"/>
      <c r="F4" s="21"/>
      <c r="G4" s="21"/>
      <c r="H4" s="21"/>
      <c r="I4" s="21"/>
      <c r="J4" s="21"/>
      <c r="K4" s="21"/>
      <c r="L4" s="21">
        <f>SUM(I10:J18)</f>
        <v>63</v>
      </c>
      <c r="M4" s="21"/>
      <c r="N4" s="21"/>
      <c r="O4" s="21"/>
      <c r="P4" s="21"/>
      <c r="Q4" s="21"/>
      <c r="R4" s="85"/>
      <c r="S4" s="21"/>
      <c r="T4" s="87">
        <v>1.0</v>
      </c>
      <c r="U4" s="21"/>
      <c r="V4" s="21"/>
      <c r="W4" s="21"/>
      <c r="X4" s="88">
        <f>SUM(OFFSET(R9,-5,2,5,1))</f>
        <v>15</v>
      </c>
      <c r="Y4" s="21"/>
      <c r="Z4" s="21"/>
    </row>
    <row r="5" ht="14.25" customHeight="1">
      <c r="A5" s="21"/>
      <c r="B5" s="21" t="s">
        <v>3377</v>
      </c>
      <c r="C5" s="21" t="s">
        <v>3378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30">
        <v>2.0</v>
      </c>
      <c r="U5" s="21"/>
      <c r="V5" s="21"/>
      <c r="W5" s="21"/>
      <c r="X5" s="89">
        <f>SUM(OFFSET(W10,-6,-3,5,1))</f>
        <v>15</v>
      </c>
      <c r="Y5" s="21"/>
      <c r="Z5" s="21"/>
    </row>
    <row r="6" ht="14.25" customHeight="1">
      <c r="A6" s="21"/>
      <c r="B6" s="21" t="s">
        <v>3379</v>
      </c>
      <c r="C6" s="21" t="s">
        <v>3378</v>
      </c>
      <c r="D6" s="21"/>
      <c r="E6" s="21"/>
      <c r="F6" s="90" t="s">
        <v>3375</v>
      </c>
      <c r="G6" s="91" t="s">
        <v>3380</v>
      </c>
      <c r="H6" s="91" t="s">
        <v>3381</v>
      </c>
      <c r="I6" s="92" t="s">
        <v>3382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30">
        <v>3.0</v>
      </c>
      <c r="U6" s="21"/>
      <c r="V6" s="21"/>
      <c r="W6" s="21"/>
      <c r="X6" s="21"/>
      <c r="Y6" s="21"/>
      <c r="Z6" s="21"/>
    </row>
    <row r="7" ht="14.25" customHeight="1">
      <c r="A7" s="21"/>
      <c r="B7" s="21" t="s">
        <v>3383</v>
      </c>
      <c r="C7" s="21" t="s">
        <v>3384</v>
      </c>
      <c r="D7" s="21"/>
      <c r="E7" s="21"/>
      <c r="F7" s="91" t="s">
        <v>3385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30">
        <v>4.0</v>
      </c>
      <c r="U7" s="21"/>
      <c r="V7" s="21"/>
      <c r="W7" s="21"/>
      <c r="X7" s="21"/>
      <c r="Y7" s="21"/>
      <c r="Z7" s="21"/>
    </row>
    <row r="8" ht="14.25" customHeight="1">
      <c r="A8" s="21"/>
      <c r="B8" s="21" t="s">
        <v>3386</v>
      </c>
      <c r="C8" s="21" t="s">
        <v>3387</v>
      </c>
      <c r="D8" s="21"/>
      <c r="E8" s="21"/>
      <c r="F8" s="91" t="s">
        <v>3388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30">
        <v>5.0</v>
      </c>
      <c r="U8" s="21"/>
      <c r="V8" s="21"/>
      <c r="W8" s="21"/>
      <c r="X8" s="21"/>
      <c r="Y8" s="21"/>
      <c r="Z8" s="21"/>
    </row>
    <row r="9" ht="14.25" customHeight="1">
      <c r="A9" s="21"/>
      <c r="B9" s="21"/>
      <c r="C9" s="21"/>
      <c r="D9" s="21"/>
      <c r="E9" s="21"/>
      <c r="F9" s="91" t="s">
        <v>3389</v>
      </c>
      <c r="G9" s="21"/>
      <c r="H9" s="21"/>
      <c r="I9" s="21" t="s">
        <v>3390</v>
      </c>
      <c r="J9" s="21" t="s">
        <v>3391</v>
      </c>
      <c r="K9" s="21"/>
      <c r="L9" s="21"/>
      <c r="M9" s="21"/>
      <c r="N9" s="21"/>
      <c r="O9" s="21"/>
      <c r="P9" s="21"/>
      <c r="Q9" s="21"/>
      <c r="R9" s="88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21"/>
      <c r="B10" s="21"/>
      <c r="C10" s="21"/>
      <c r="D10" s="21"/>
      <c r="E10" s="21"/>
      <c r="F10" s="92" t="s">
        <v>3392</v>
      </c>
      <c r="G10" s="21"/>
      <c r="H10" s="21" t="s">
        <v>3393</v>
      </c>
      <c r="I10" s="93">
        <v>1.0</v>
      </c>
      <c r="J10" s="94">
        <v>2.0</v>
      </c>
      <c r="K10" s="21"/>
      <c r="L10" s="21"/>
      <c r="M10" s="21">
        <f>SUM(OFFSET(F6,4,3,5000,2))</f>
        <v>209</v>
      </c>
      <c r="N10" s="21"/>
      <c r="O10" s="21"/>
      <c r="P10" s="21"/>
      <c r="Q10" s="21"/>
      <c r="R10" s="21"/>
      <c r="S10" s="21"/>
      <c r="T10" s="21"/>
      <c r="U10" s="21"/>
      <c r="V10" s="21"/>
      <c r="W10" s="89"/>
      <c r="X10" s="21"/>
      <c r="Y10" s="21"/>
      <c r="Z10" s="21"/>
    </row>
    <row r="11" ht="14.25" customHeight="1">
      <c r="A11" s="21"/>
      <c r="B11" s="21"/>
      <c r="C11" s="21"/>
      <c r="D11" s="21"/>
      <c r="E11" s="21"/>
      <c r="F11" s="21"/>
      <c r="G11" s="21"/>
      <c r="H11" s="21" t="s">
        <v>3394</v>
      </c>
      <c r="I11" s="95">
        <v>2.0</v>
      </c>
      <c r="J11" s="96">
        <v>3.0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21"/>
      <c r="B12" s="21"/>
      <c r="C12" s="21"/>
      <c r="D12" s="21"/>
      <c r="E12" s="21"/>
      <c r="F12" s="21"/>
      <c r="G12" s="21"/>
      <c r="H12" s="21" t="s">
        <v>3395</v>
      </c>
      <c r="I12" s="95">
        <v>3.0</v>
      </c>
      <c r="J12" s="96">
        <v>4.0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21"/>
      <c r="B13" s="21"/>
      <c r="C13" s="21"/>
      <c r="D13" s="21"/>
      <c r="E13" s="21"/>
      <c r="F13" s="21"/>
      <c r="G13" s="21"/>
      <c r="H13" s="21" t="s">
        <v>3396</v>
      </c>
      <c r="I13" s="95">
        <v>1.0</v>
      </c>
      <c r="J13" s="96">
        <v>8.0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21"/>
      <c r="B14" s="21"/>
      <c r="C14" s="21"/>
      <c r="D14" s="21"/>
      <c r="E14" s="21"/>
      <c r="F14" s="21"/>
      <c r="G14" s="21"/>
      <c r="H14" s="21" t="s">
        <v>3397</v>
      </c>
      <c r="I14" s="95">
        <v>5.0</v>
      </c>
      <c r="J14" s="96">
        <v>2.0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21"/>
      <c r="B15" s="21"/>
      <c r="C15" s="21"/>
      <c r="D15" s="21"/>
      <c r="E15" s="21"/>
      <c r="F15" s="21"/>
      <c r="G15" s="21"/>
      <c r="H15" s="21" t="s">
        <v>3398</v>
      </c>
      <c r="I15" s="95">
        <v>6.0</v>
      </c>
      <c r="J15" s="96">
        <v>1.0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21"/>
      <c r="B16" s="21"/>
      <c r="C16" s="21"/>
      <c r="D16" s="21"/>
      <c r="E16" s="21"/>
      <c r="F16" s="21"/>
      <c r="G16" s="21"/>
      <c r="H16" s="21" t="s">
        <v>3399</v>
      </c>
      <c r="I16" s="95">
        <v>7.0</v>
      </c>
      <c r="J16" s="96">
        <v>5.0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21"/>
      <c r="B17" s="97" t="s">
        <v>3400</v>
      </c>
      <c r="C17" s="21"/>
      <c r="D17" s="91">
        <f>SUM(OFFSET(F6,4,3,COUNT(I10:I1048576),2))</f>
        <v>209</v>
      </c>
      <c r="E17" s="21"/>
      <c r="F17" s="21"/>
      <c r="G17" s="21"/>
      <c r="H17" s="21" t="s">
        <v>3401</v>
      </c>
      <c r="I17" s="95">
        <v>1.0</v>
      </c>
      <c r="J17" s="96">
        <v>4.0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21"/>
      <c r="B18" s="21"/>
      <c r="C18" s="21"/>
      <c r="D18" s="21"/>
      <c r="E18" s="21"/>
      <c r="F18" s="21"/>
      <c r="G18" s="21"/>
      <c r="H18" s="21" t="s">
        <v>3402</v>
      </c>
      <c r="I18" s="98">
        <v>2.0</v>
      </c>
      <c r="J18" s="99">
        <v>6.0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21"/>
      <c r="B19" s="21"/>
      <c r="C19" s="21"/>
      <c r="D19" s="21"/>
      <c r="E19" s="21"/>
      <c r="F19" s="21"/>
      <c r="G19" s="21"/>
      <c r="H19" s="21"/>
      <c r="I19" s="21">
        <v>34.0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21"/>
      <c r="B20" s="21"/>
      <c r="C20" s="21"/>
      <c r="D20" s="21"/>
      <c r="E20" s="21"/>
      <c r="F20" s="21"/>
      <c r="G20" s="21"/>
      <c r="H20" s="21"/>
      <c r="I20" s="21">
        <v>45.0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21"/>
      <c r="B21" s="21"/>
      <c r="C21" s="21"/>
      <c r="D21" s="21"/>
      <c r="E21" s="21"/>
      <c r="F21" s="21"/>
      <c r="G21" s="21"/>
      <c r="H21" s="21"/>
      <c r="I21" s="21">
        <v>67.0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4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4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4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4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4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4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4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4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4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4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4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4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4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4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4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4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4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4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4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4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4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4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4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4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4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4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4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4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4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4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4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4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4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4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4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4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4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4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4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4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4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4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4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4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4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4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4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4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4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4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4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4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4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4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4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4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4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4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4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4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4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4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4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4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4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4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4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4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4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4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4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4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4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4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4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4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4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4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4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4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4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4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4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4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4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4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4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4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4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4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4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4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4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4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4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4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4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4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4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4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4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4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4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4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4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4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4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4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4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4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4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4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4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4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4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4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4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4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4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4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4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4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4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4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4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4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4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4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4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4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4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4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4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4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4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4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4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4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4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4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4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4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4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4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4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4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4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4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4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4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4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4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4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4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4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4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4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4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4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4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4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4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4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4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4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4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4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4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4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4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4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4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4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4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4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4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4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4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4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4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4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4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4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4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4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4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4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4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4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4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4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4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4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4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4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4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4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4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4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4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4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4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4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4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4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4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4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4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4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4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4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4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4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4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4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4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4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4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4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4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4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4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4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4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4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4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4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4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4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4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4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4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4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4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4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4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4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4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4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4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4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4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4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4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4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4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4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4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4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4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4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4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4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4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4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4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4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4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4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4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4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4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4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4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4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4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4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4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4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4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4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4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4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4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4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4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4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4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4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4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4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4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4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4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4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4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4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4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4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4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4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4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4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4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4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4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4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4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4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4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4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4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4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4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4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4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4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4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4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4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4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4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4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4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4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4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4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4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4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4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4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4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4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4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4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4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4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4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4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4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4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4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4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4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4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4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4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4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4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4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4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4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4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4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4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4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4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4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4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4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4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4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4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4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4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4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4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4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4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4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4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4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4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4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4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4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4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4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4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4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4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4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4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4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4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4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4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4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4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4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4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4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4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4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4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4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4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4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4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4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4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4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4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4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4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4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4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4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4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4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4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4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4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4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4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4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4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4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4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4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4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4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4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4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4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4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4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4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4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4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4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4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4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4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4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4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4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4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4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4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4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4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4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4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4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4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4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4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4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4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4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4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4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4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4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4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4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4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4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4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4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4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4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4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4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4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4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4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4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4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4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4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4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4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4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4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4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4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4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4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4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4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4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4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4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4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4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4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4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4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4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4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4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4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4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4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4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4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4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4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4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4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4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4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4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4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4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4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4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4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4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4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4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4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4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4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4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4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4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4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4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4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4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4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4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4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4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4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4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4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4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4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4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4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4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4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4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2010-07-04T03:16:05Z</dcterms:created>
  <dc:creator>Vivekananda Sinha</dc:creator>
</cp:coreProperties>
</file>